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0" yWindow="150" windowWidth="12750" windowHeight="11400" tabRatio="686" activeTab="0"/>
  </bookViews>
  <sheets>
    <sheet name="4.2" sheetId="1" r:id="rId1"/>
    <sheet name="4.3" sheetId="2" r:id="rId2"/>
    <sheet name="4.4Lineas Principales" sheetId="3" r:id="rId3"/>
  </sheets>
  <externalReferences>
    <externalReference r:id="rId6"/>
    <externalReference r:id="rId7"/>
    <externalReference r:id="rId8"/>
    <externalReference r:id="rId9"/>
  </externalReferences>
  <definedNames>
    <definedName name="AMAZONAS" localSheetId="2">#REF!</definedName>
    <definedName name="AMAZONAS">#REF!</definedName>
    <definedName name="ANCASH" localSheetId="2">#REF!</definedName>
    <definedName name="ANCASH">#REF!</definedName>
    <definedName name="APURIMAC" localSheetId="2">#REF!</definedName>
    <definedName name="APURIMAC">#REF!</definedName>
    <definedName name="_xlnm.Print_Area" localSheetId="0">'4.2'!$A$2:$L$72</definedName>
    <definedName name="_xlnm.Print_Area" localSheetId="1">'4.3'!$A$6:$P$73</definedName>
    <definedName name="_xlnm.Print_Area" localSheetId="2">'4.4Lineas Principales'!$A$3:$K$115</definedName>
    <definedName name="AREQUIPA" localSheetId="2">#REF!</definedName>
    <definedName name="AREQUIPA">#REF!</definedName>
    <definedName name="AYACUCHO">'[2]X_DEPA'!#REF!</definedName>
    <definedName name="CAJAMARCA" localSheetId="2">#REF!</definedName>
    <definedName name="CAJAMARCA">#REF!</definedName>
    <definedName name="CUSCO" localSheetId="2">#REF!</definedName>
    <definedName name="CUSCO">#REF!</definedName>
    <definedName name="ESTADO" localSheetId="2">#REF!</definedName>
    <definedName name="ESTADO">#REF!</definedName>
    <definedName name="HUANCAVELICA" localSheetId="2">#REF!</definedName>
    <definedName name="HUANCAVELICA">#REF!</definedName>
    <definedName name="HUANUCO" localSheetId="2">#REF!</definedName>
    <definedName name="HUANUCO">#REF!</definedName>
    <definedName name="ICA" localSheetId="2">#REF!</definedName>
    <definedName name="ICA">#REF!</definedName>
    <definedName name="JUNIN" localSheetId="2">#REF!</definedName>
    <definedName name="JUNIN">#REF!</definedName>
    <definedName name="LA_LIBERTAD" localSheetId="2">#REF!</definedName>
    <definedName name="LA_LIBERTAD">#REF!</definedName>
    <definedName name="LAMBAYEQUE" localSheetId="2">#REF!</definedName>
    <definedName name="LAMBAYEQUE">#REF!</definedName>
    <definedName name="LIMA" localSheetId="2">#REF!</definedName>
    <definedName name="LIMA">#REF!</definedName>
    <definedName name="LIMA_I">'[2]X_DEPA'!#REF!</definedName>
    <definedName name="LIMA_II">'[2]X_DEPA'!#REF!</definedName>
    <definedName name="LORETO" localSheetId="2">#REF!</definedName>
    <definedName name="LORETO">#REF!</definedName>
    <definedName name="MADRE_DIOS" localSheetId="2">#REF!</definedName>
    <definedName name="MADRE_DIOS">#REF!</definedName>
    <definedName name="MOQUEGUA" localSheetId="2">#REF!</definedName>
    <definedName name="MOQUEGUA">#REF!</definedName>
    <definedName name="PARTICIP" localSheetId="2">#REF!</definedName>
    <definedName name="PARTICIP">'[1]Participación'!$J$43:$S$94</definedName>
    <definedName name="PASCO" localSheetId="2">#REF!</definedName>
    <definedName name="PASCO">#REF!</definedName>
    <definedName name="PIURA" localSheetId="2">#REF!</definedName>
    <definedName name="PIURA">#REF!</definedName>
    <definedName name="PIURA_I">'[2]X_DEPA'!#REF!</definedName>
    <definedName name="PRINCIPALES" localSheetId="2">#REF!</definedName>
    <definedName name="PRINCIPALES">'[1]Participación'!$AP$2:$BA$37</definedName>
    <definedName name="PUNO" localSheetId="2">#REF!</definedName>
    <definedName name="PUNO">#REF!</definedName>
    <definedName name="SAN_MARTIN" localSheetId="2">#REF!</definedName>
    <definedName name="SAN_MARTIN">#REF!</definedName>
    <definedName name="TACNA" localSheetId="2">#REF!</definedName>
    <definedName name="TACNA">#REF!</definedName>
    <definedName name="TOTAL" localSheetId="2">#REF!</definedName>
    <definedName name="TOTAL">#REF!</definedName>
    <definedName name="TUMBES" localSheetId="2">#REF!</definedName>
    <definedName name="TUMBES">#REF!</definedName>
    <definedName name="UCAYALI" localSheetId="2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<sst xmlns="http://schemas.openxmlformats.org/spreadsheetml/2006/main" count="227" uniqueCount="119">
  <si>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</si>
  <si>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</si>
  <si>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</si>
  <si>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</si>
  <si>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</si>
  <si>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</si>
  <si>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</si>
  <si>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</si>
  <si>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</si>
  <si>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</si>
  <si>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</si>
  <si>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220 Kv</t>
  </si>
  <si>
    <t>138 kV</t>
  </si>
  <si>
    <t>[60 - 69] kV</t>
  </si>
  <si>
    <t>[30 - 50] kV</t>
  </si>
  <si>
    <t>SSAA</t>
  </si>
  <si>
    <t>CONENHUA</t>
  </si>
  <si>
    <t>a. Por sistema y tipo de línea</t>
  </si>
  <si>
    <t>b. Por nivel de tensión y tipo de línea</t>
  </si>
  <si>
    <t>c. Por nivel de tensión y sistema</t>
  </si>
  <si>
    <t>60 - 75</t>
  </si>
  <si>
    <t>75 - 60</t>
  </si>
  <si>
    <t xml:space="preserve">4.2.   LONGITUD TOTAL DE LÍNEAS DE TRANSMISIÓN  A  NIVEL NACIONAL </t>
  </si>
  <si>
    <t xml:space="preserve">4.3. LONGITUD DE LÍNEAS DE TRANSMISIÓN POR SISTEMA </t>
  </si>
  <si>
    <t>4.3.1.  SISTEMA ELÉCTRICO INTERCONECTADO NACIONAL (km)</t>
  </si>
  <si>
    <t>4.3.2.  SISTEMAS AISLADOS (km)</t>
  </si>
  <si>
    <t>500 Kv</t>
  </si>
  <si>
    <t>Zona</t>
  </si>
  <si>
    <t>Línea *</t>
  </si>
  <si>
    <t>Titular</t>
  </si>
  <si>
    <t>Tensión  nominal (kV)</t>
  </si>
  <si>
    <t>Número de ternas</t>
  </si>
  <si>
    <t>Longitud (km)</t>
  </si>
  <si>
    <t>Norte</t>
  </si>
  <si>
    <t>S.E. Zorritos - S.E. Machala (Frontera con Ecuador )</t>
  </si>
  <si>
    <t>REP</t>
  </si>
  <si>
    <t>S.E. Chimbote 1 - S.E. Paramonga Nueva</t>
  </si>
  <si>
    <t>ETESELVA</t>
  </si>
  <si>
    <t>S.E. Paramonga Nueva - S.E. Huacho</t>
  </si>
  <si>
    <t>S.E. Huacho - S.E. Zapallal</t>
  </si>
  <si>
    <t>S.E. Chavarría - S.E. Santa Rosa</t>
  </si>
  <si>
    <t>S.E. Paragsha II  - S.E. Huánuco</t>
  </si>
  <si>
    <t>ISA PERU</t>
  </si>
  <si>
    <t>S.E. Carhuamayo - Paragsha</t>
  </si>
  <si>
    <t>ABENGOA NORTE</t>
  </si>
  <si>
    <t>S.E. Paragsha - Vizcarra</t>
  </si>
  <si>
    <t>Interconexión</t>
  </si>
  <si>
    <t>S.E. Campo Armiño (Mantaro) - S.E. Cotaruse</t>
  </si>
  <si>
    <t>TRANSMANTARO</t>
  </si>
  <si>
    <t>S.E. Cotaruse - S.E. Socabaya</t>
  </si>
  <si>
    <t>S.E. Chilca - S.E Carabayllo</t>
  </si>
  <si>
    <t>Sur</t>
  </si>
  <si>
    <t>S.E. Cerro Verde - S.E. Repartición</t>
  </si>
  <si>
    <t>S.E. Repartición - S.E. Mollendo</t>
  </si>
  <si>
    <t>S.E. Tintaya - S.E. Ayaviri</t>
  </si>
  <si>
    <t>S.E. Ayaviri - S.E. Azángaro</t>
  </si>
  <si>
    <t>S.E. Socabaya - S.E. Moquegua (Montalvo)</t>
  </si>
  <si>
    <t>REDESUR</t>
  </si>
  <si>
    <t>S.E. Moquegua (Montalvo) - S.E. Puno</t>
  </si>
  <si>
    <t>* Orden de norte a sur</t>
  </si>
  <si>
    <t xml:space="preserve">    Nombre de Empresa</t>
  </si>
  <si>
    <t xml:space="preserve">                            Tensión ( kV )</t>
  </si>
  <si>
    <t>Participación</t>
  </si>
  <si>
    <t>EMPRESA TRANSMISORA</t>
  </si>
  <si>
    <t>TOTAL%</t>
  </si>
  <si>
    <t>50 - &lt;</t>
  </si>
  <si>
    <t>( km )</t>
  </si>
  <si>
    <t>%</t>
  </si>
  <si>
    <t>Abengoa Transmisión Norte S.A.</t>
  </si>
  <si>
    <t>Consorcio Energético Huancavelica S.A.</t>
  </si>
  <si>
    <t>Consorcio Transmantaro S.A.</t>
  </si>
  <si>
    <t>ISAPERU</t>
  </si>
  <si>
    <t>ETENORTE</t>
  </si>
  <si>
    <t>REPSA</t>
  </si>
  <si>
    <t>Interconección Eléctrica ISA Perú S.A.</t>
  </si>
  <si>
    <t>Red de Energía del Perú S.A. - REPSA</t>
  </si>
  <si>
    <t>Red Eléctrica del Sur S.A.</t>
  </si>
  <si>
    <t xml:space="preserve">Otros </t>
  </si>
  <si>
    <r>
      <t>Otros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*</t>
    </r>
  </si>
  <si>
    <t xml:space="preserve">                                                    Total</t>
  </si>
  <si>
    <r>
      <t xml:space="preserve">   </t>
    </r>
    <r>
      <rPr>
        <sz val="14"/>
        <rFont val="Arial"/>
        <family val="2"/>
      </rPr>
      <t xml:space="preserve">  </t>
    </r>
    <r>
      <rPr>
        <vertAlign val="superscript"/>
        <sz val="14"/>
        <rFont val="Arial"/>
        <family val="2"/>
      </rPr>
      <t xml:space="preserve">* </t>
    </r>
    <r>
      <rPr>
        <sz val="10"/>
        <rFont val="Arial"/>
        <family val="0"/>
      </rPr>
      <t xml:space="preserve"> Corresponde a Empresas del mercado Eléctrico y de uso propio</t>
    </r>
  </si>
  <si>
    <t>Garantizado</t>
  </si>
  <si>
    <t>Complemetario</t>
  </si>
  <si>
    <t xml:space="preserve">Sistema </t>
  </si>
  <si>
    <t>Secundario</t>
  </si>
  <si>
    <t>S. Garantizado</t>
  </si>
  <si>
    <t>S. Complementario</t>
  </si>
  <si>
    <t>S. Principal</t>
  </si>
  <si>
    <t>S. Secundario</t>
  </si>
  <si>
    <t>[60 - 75] kV</t>
  </si>
  <si>
    <t>Etenorte S.R.L.</t>
  </si>
  <si>
    <t>Eteselva S.R.L.</t>
  </si>
  <si>
    <t>S. Complentario</t>
  </si>
  <si>
    <t>50 - 30</t>
  </si>
  <si>
    <t xml:space="preserve">       TRANSMISION 2013</t>
  </si>
  <si>
    <t>4.5. LONGITUD DE LINEAS DE LAS PRINCIPALES EMPRESAS CONCESIONARIAS DE</t>
  </si>
  <si>
    <t>4.4. LÍNEAS REPRESENTATIVAS DEL SISTEMA  ELÉCTRICO INTERCONECTADO NACIONAL</t>
  </si>
  <si>
    <t>S.E. Carabayllo - S.E. Chimbote Nueva</t>
  </si>
  <si>
    <t>S.E. Chilca - S.E. Fénix Power</t>
  </si>
  <si>
    <t>S.E. Chilca - S.E. Olleros</t>
  </si>
  <si>
    <t>S.E. Chimbote Nueva - S.E. Trujillo Nueva</t>
  </si>
  <si>
    <t>S.E. Campo Armiño - S.E. Independencia</t>
  </si>
  <si>
    <t>S.E. Chiclayo Oeste - S.E. Piura Oeste</t>
  </si>
  <si>
    <t>S.E. Campo Armiño - S.E. Pachachaca</t>
  </si>
  <si>
    <t>S.E. Campo Armiño - S.E. Pomacocha</t>
  </si>
  <si>
    <t>S.E. Quencoro - S.E. Tintaya</t>
  </si>
  <si>
    <t>S.E. Huancavelica - S.E. Independencia</t>
  </si>
  <si>
    <t>S.E. Tingo María - S.E. Vizcarra</t>
  </si>
  <si>
    <t>S.E. Ica - S.E. Marcona</t>
  </si>
  <si>
    <t>S.E. Paragsha - Conococha</t>
  </si>
  <si>
    <t>ABENGOA</t>
  </si>
  <si>
    <t>S.E. Talara - S.E. Zorritos</t>
  </si>
  <si>
    <t>S.E. Chimbote 1 - S.E. Trujillo Norte</t>
  </si>
  <si>
    <t>S.E. Chiclayo Oeste - S.E. Laguna La Niña</t>
  </si>
  <si>
    <t>S.E. Chilca - S.E. Desierto</t>
  </si>
  <si>
    <t>S.E. Chilca - S.E. Platanal</t>
  </si>
  <si>
    <t>S.E. Trujillo Norte - S.E. Guadalupe</t>
  </si>
  <si>
    <t>S.E. Pachachaca - Oroya Nueva</t>
  </si>
  <si>
    <t>S.E. Oroya Nueva - Carhuamayo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</si>
</sst>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(&quot;$&quot;* #,##0.00_);_(&quot;$&quot;* \(#,##0.00\);_(&quot;$&quot;* &quot;-&quot;??_);_(@_)"/>
    <numFmt numFmtId="179" formatCode="0;[Red]0"/>
    <numFmt numFmtId="180" formatCode="0.0;[Red]0.0"/>
    <numFmt numFmtId="181" formatCode="0.0"/>
    <numFmt numFmtId="182" formatCode="0.000"/>
    <numFmt numFmtId="183" formatCode="_(* #,##0.000_);_(* \(#,##0.000\);_(* &quot;-&quot;??_);_(@_)"/>
    <numFmt numFmtId="184" formatCode="#,##0.0"/>
    <numFmt numFmtId="185" formatCode="0.0%"/>
    <numFmt numFmtId="186" formatCode="0.000000"/>
    <numFmt numFmtId="187" formatCode="0.00000"/>
    <numFmt numFmtId="188" formatCode="#,##0.00000"/>
    <numFmt numFmtId="189" formatCode="_(* #,##0.00000000_);_(* \(#,##0.00000000\);_(* &quot;-&quot;??_);_(@_)"/>
    <numFmt numFmtId="190" formatCode="#,##0.0000"/>
    <numFmt numFmtId="191" formatCode="#,##0.000"/>
    <numFmt numFmtId="192" formatCode="_ * #,##0.000_ ;_ * \-#,##0.000_ ;_ * &quot;-&quot;???_ ;_ @_ "/>
    <numFmt numFmtId="193" formatCode="0.000%"/>
    <numFmt numFmtId="194" formatCode="0.0000%"/>
    <numFmt numFmtId="195" formatCode="0.00000%"/>
    <numFmt numFmtId="196" formatCode="_-* #,##0.00_-;\-* #,##0.00_-;_-* &quot;-&quot;??_-;_-@_-"/>
    <numFmt numFmtId="197" formatCode="_-* #,##0.0_-;\-* #,##0.0_-;_-* &quot;-&quot;??_-;_-@_-"/>
    <numFmt numFmtId="198" formatCode="_(* #,##0.0000_);_(* \(#,##0.0000\);_(* &quot;-&quot;?_);_(@_)"/>
    <numFmt numFmtId="199" formatCode="_(* #,##0.0_);_(* \(#,##0.0\);_(* &quot;-&quot;?_);_(@_)"/>
    <numFmt numFmtId="200" formatCode="#\ ##0"/>
    <numFmt numFmtId="201" formatCode="#\ ##0.0"/>
    <numFmt numFmtId="202" formatCode="##\ ##0.0"/>
    <numFmt numFmtId="203" formatCode="###\ ##0.0"/>
    <numFmt numFmtId="204" formatCode="####\ ##0.0"/>
    <numFmt numFmtId="205" formatCode="#####\ ##0.0"/>
    <numFmt numFmtId="206" formatCode="######\ ##0.0"/>
    <numFmt numFmtId="207" formatCode="#.0\ ##0"/>
    <numFmt numFmtId="208" formatCode="#.\ ##0"/>
    <numFmt numFmtId="209" formatCode="##.\ ##0"/>
    <numFmt numFmtId="210" formatCode="###.\ ##0"/>
    <numFmt numFmtId="211" formatCode="####.\ ##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5.25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Arial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.7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DDA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55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9" fontId="4" fillId="0" borderId="15" xfId="55" applyFont="1" applyFill="1" applyBorder="1" applyAlignment="1">
      <alignment horizontal="center"/>
    </xf>
    <xf numFmtId="171" fontId="0" fillId="0" borderId="10" xfId="48" applyFill="1" applyBorder="1" applyAlignment="1">
      <alignment/>
    </xf>
    <xf numFmtId="171" fontId="0" fillId="0" borderId="10" xfId="48" applyFill="1" applyBorder="1" applyAlignment="1">
      <alignment horizontal="center"/>
    </xf>
    <xf numFmtId="0" fontId="0" fillId="0" borderId="16" xfId="0" applyFill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9" fontId="4" fillId="0" borderId="18" xfId="55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9" fontId="10" fillId="0" borderId="19" xfId="55" applyFont="1" applyFill="1" applyBorder="1" applyAlignment="1">
      <alignment horizontal="center"/>
    </xf>
    <xf numFmtId="9" fontId="10" fillId="0" borderId="20" xfId="55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184" fontId="0" fillId="0" borderId="0" xfId="0" applyNumberFormat="1" applyFill="1" applyAlignment="1">
      <alignment/>
    </xf>
    <xf numFmtId="171" fontId="0" fillId="0" borderId="0" xfId="48" applyFill="1" applyAlignment="1">
      <alignment/>
    </xf>
    <xf numFmtId="9" fontId="0" fillId="0" borderId="0" xfId="55" applyNumberForma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1" fontId="0" fillId="0" borderId="16" xfId="48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84" fontId="0" fillId="0" borderId="0" xfId="48" applyNumberFormat="1" applyBorder="1" applyAlignment="1">
      <alignment horizontal="center"/>
    </xf>
    <xf numFmtId="9" fontId="4" fillId="0" borderId="0" xfId="55" applyFont="1" applyFill="1" applyBorder="1" applyAlignment="1">
      <alignment horizontal="right"/>
    </xf>
    <xf numFmtId="9" fontId="4" fillId="0" borderId="0" xfId="55" applyFont="1" applyFill="1" applyBorder="1" applyAlignment="1">
      <alignment/>
    </xf>
    <xf numFmtId="171" fontId="0" fillId="0" borderId="0" xfId="48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9" fontId="6" fillId="0" borderId="0" xfId="5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3" fontId="0" fillId="0" borderId="12" xfId="0" applyNumberFormat="1" applyFill="1" applyBorder="1" applyAlignment="1">
      <alignment/>
    </xf>
    <xf numFmtId="171" fontId="6" fillId="0" borderId="22" xfId="48" applyFont="1" applyFill="1" applyBorder="1" applyAlignment="1">
      <alignment horizontal="center"/>
    </xf>
    <xf numFmtId="1" fontId="9" fillId="0" borderId="25" xfId="55" applyNumberFormat="1" applyFont="1" applyFill="1" applyBorder="1" applyAlignment="1">
      <alignment horizontal="center"/>
    </xf>
    <xf numFmtId="9" fontId="4" fillId="0" borderId="20" xfId="55" applyFont="1" applyFill="1" applyBorder="1" applyAlignment="1">
      <alignment horizontal="center"/>
    </xf>
    <xf numFmtId="3" fontId="0" fillId="33" borderId="26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9" fontId="4" fillId="0" borderId="15" xfId="55" applyFont="1" applyFill="1" applyBorder="1" applyAlignment="1">
      <alignment horizontal="right"/>
    </xf>
    <xf numFmtId="185" fontId="0" fillId="0" borderId="0" xfId="55" applyNumberFormat="1" applyAlignment="1">
      <alignment/>
    </xf>
    <xf numFmtId="9" fontId="0" fillId="0" borderId="0" xfId="55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9" fontId="6" fillId="0" borderId="21" xfId="0" applyNumberFormat="1" applyFont="1" applyFill="1" applyBorder="1" applyAlignment="1">
      <alignment/>
    </xf>
    <xf numFmtId="9" fontId="0" fillId="0" borderId="0" xfId="55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10" fontId="10" fillId="0" borderId="20" xfId="55" applyNumberFormat="1" applyFont="1" applyFill="1" applyBorder="1" applyAlignment="1">
      <alignment horizontal="center"/>
    </xf>
    <xf numFmtId="185" fontId="4" fillId="0" borderId="15" xfId="55" applyNumberFormat="1" applyFont="1" applyFill="1" applyBorder="1" applyAlignment="1">
      <alignment horizontal="right"/>
    </xf>
    <xf numFmtId="9" fontId="0" fillId="0" borderId="0" xfId="55" applyFont="1" applyAlignment="1">
      <alignment/>
    </xf>
    <xf numFmtId="185" fontId="0" fillId="0" borderId="0" xfId="55" applyNumberFormat="1" applyFont="1" applyAlignment="1">
      <alignment/>
    </xf>
    <xf numFmtId="9" fontId="4" fillId="0" borderId="15" xfId="5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197" fontId="14" fillId="0" borderId="0" xfId="0" applyNumberFormat="1" applyFont="1" applyFill="1" applyBorder="1" applyAlignment="1">
      <alignment vertical="center"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6" fillId="0" borderId="3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184" fontId="0" fillId="0" borderId="13" xfId="0" applyNumberFormat="1" applyFill="1" applyBorder="1" applyAlignment="1">
      <alignment horizontal="right"/>
    </xf>
    <xf numFmtId="184" fontId="0" fillId="0" borderId="26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184" fontId="0" fillId="0" borderId="10" xfId="0" applyNumberFormat="1" applyFill="1" applyBorder="1" applyAlignment="1">
      <alignment horizontal="right"/>
    </xf>
    <xf numFmtId="184" fontId="0" fillId="0" borderId="12" xfId="0" applyNumberFormat="1" applyFill="1" applyBorder="1" applyAlignment="1">
      <alignment horizontal="right"/>
    </xf>
    <xf numFmtId="184" fontId="0" fillId="0" borderId="27" xfId="0" applyNumberFormat="1" applyFill="1" applyBorder="1" applyAlignment="1">
      <alignment horizontal="center"/>
    </xf>
    <xf numFmtId="181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/>
    </xf>
    <xf numFmtId="184" fontId="0" fillId="0" borderId="19" xfId="0" applyNumberFormat="1" applyFill="1" applyBorder="1" applyAlignment="1">
      <alignment horizontal="right"/>
    </xf>
    <xf numFmtId="184" fontId="0" fillId="0" borderId="20" xfId="0" applyNumberFormat="1" applyFill="1" applyBorder="1" applyAlignment="1">
      <alignment horizontal="right"/>
    </xf>
    <xf numFmtId="184" fontId="0" fillId="0" borderId="28" xfId="0" applyNumberFormat="1" applyFill="1" applyBorder="1" applyAlignment="1">
      <alignment horizontal="right"/>
    </xf>
    <xf numFmtId="0" fontId="6" fillId="0" borderId="30" xfId="0" applyFont="1" applyFill="1" applyBorder="1" applyAlignment="1">
      <alignment/>
    </xf>
    <xf numFmtId="184" fontId="6" fillId="0" borderId="29" xfId="0" applyNumberFormat="1" applyFont="1" applyFill="1" applyBorder="1" applyAlignment="1">
      <alignment horizontal="right"/>
    </xf>
    <xf numFmtId="184" fontId="6" fillId="0" borderId="2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56" applyFont="1" applyAlignment="1">
      <alignment/>
    </xf>
    <xf numFmtId="184" fontId="0" fillId="0" borderId="0" xfId="0" applyNumberFormat="1" applyAlignment="1">
      <alignment/>
    </xf>
    <xf numFmtId="0" fontId="0" fillId="34" borderId="31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9" fontId="10" fillId="0" borderId="0" xfId="55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29" xfId="0" applyNumberFormat="1" applyBorder="1" applyAlignment="1">
      <alignment/>
    </xf>
    <xf numFmtId="3" fontId="0" fillId="0" borderId="29" xfId="0" applyNumberFormat="1" applyBorder="1" applyAlignment="1">
      <alignment/>
    </xf>
    <xf numFmtId="9" fontId="0" fillId="0" borderId="0" xfId="55" applyFont="1" applyBorder="1" applyAlignment="1">
      <alignment/>
    </xf>
    <xf numFmtId="3" fontId="6" fillId="0" borderId="15" xfId="0" applyNumberFormat="1" applyFont="1" applyFill="1" applyBorder="1" applyAlignment="1">
      <alignment horizontal="right" indent="1"/>
    </xf>
    <xf numFmtId="0" fontId="29" fillId="35" borderId="32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/>
    </xf>
    <xf numFmtId="0" fontId="5" fillId="35" borderId="3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3" fontId="6" fillId="0" borderId="15" xfId="0" applyNumberFormat="1" applyFont="1" applyBorder="1" applyAlignment="1">
      <alignment horizontal="right" indent="1"/>
    </xf>
    <xf numFmtId="3" fontId="9" fillId="0" borderId="25" xfId="0" applyNumberFormat="1" applyFont="1" applyBorder="1" applyAlignment="1">
      <alignment horizontal="right" indent="1"/>
    </xf>
    <xf numFmtId="9" fontId="4" fillId="0" borderId="18" xfId="55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33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181" fontId="0" fillId="0" borderId="34" xfId="0" applyNumberFormat="1" applyFill="1" applyBorder="1" applyAlignment="1">
      <alignment/>
    </xf>
    <xf numFmtId="200" fontId="0" fillId="0" borderId="12" xfId="0" applyNumberFormat="1" applyFill="1" applyBorder="1" applyAlignment="1">
      <alignment horizontal="right" indent="1"/>
    </xf>
    <xf numFmtId="200" fontId="0" fillId="0" borderId="10" xfId="0" applyNumberFormat="1" applyFill="1" applyBorder="1" applyAlignment="1">
      <alignment horizontal="right" indent="1"/>
    </xf>
    <xf numFmtId="200" fontId="0" fillId="0" borderId="35" xfId="0" applyNumberFormat="1" applyFill="1" applyBorder="1" applyAlignment="1">
      <alignment horizontal="right" indent="1"/>
    </xf>
    <xf numFmtId="200" fontId="0" fillId="0" borderId="34" xfId="0" applyNumberFormat="1" applyFill="1" applyBorder="1" applyAlignment="1">
      <alignment horizontal="right" indent="1"/>
    </xf>
    <xf numFmtId="200" fontId="0" fillId="0" borderId="10" xfId="48" applyNumberFormat="1" applyFill="1" applyBorder="1" applyAlignment="1">
      <alignment horizontal="right" indent="1"/>
    </xf>
    <xf numFmtId="200" fontId="6" fillId="0" borderId="10" xfId="0" applyNumberFormat="1" applyFont="1" applyFill="1" applyBorder="1" applyAlignment="1">
      <alignment horizontal="center"/>
    </xf>
    <xf numFmtId="200" fontId="6" fillId="0" borderId="22" xfId="0" applyNumberFormat="1" applyFont="1" applyFill="1" applyBorder="1" applyAlignment="1">
      <alignment horizontal="center"/>
    </xf>
    <xf numFmtId="200" fontId="6" fillId="0" borderId="36" xfId="0" applyNumberFormat="1" applyFont="1" applyFill="1" applyBorder="1" applyAlignment="1">
      <alignment horizontal="center"/>
    </xf>
    <xf numFmtId="200" fontId="9" fillId="0" borderId="25" xfId="0" applyNumberFormat="1" applyFont="1" applyFill="1" applyBorder="1" applyAlignment="1">
      <alignment horizontal="right" indent="1"/>
    </xf>
    <xf numFmtId="200" fontId="6" fillId="0" borderId="15" xfId="0" applyNumberFormat="1" applyFont="1" applyFill="1" applyBorder="1" applyAlignment="1">
      <alignment horizontal="right" indent="1"/>
    </xf>
    <xf numFmtId="200" fontId="0" fillId="0" borderId="11" xfId="0" applyNumberFormat="1" applyFill="1" applyBorder="1" applyAlignment="1">
      <alignment horizontal="right" indent="1"/>
    </xf>
    <xf numFmtId="3" fontId="9" fillId="0" borderId="27" xfId="0" applyNumberFormat="1" applyFont="1" applyFill="1" applyBorder="1" applyAlignment="1">
      <alignment horizontal="center"/>
    </xf>
    <xf numFmtId="9" fontId="10" fillId="0" borderId="28" xfId="55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9" fontId="10" fillId="0" borderId="14" xfId="55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0" fillId="0" borderId="27" xfId="0" applyNumberFormat="1" applyFill="1" applyBorder="1" applyAlignment="1">
      <alignment horizontal="right" indent="2"/>
    </xf>
    <xf numFmtId="184" fontId="0" fillId="0" borderId="11" xfId="0" applyNumberFormat="1" applyFill="1" applyBorder="1" applyAlignment="1">
      <alignment horizontal="right"/>
    </xf>
    <xf numFmtId="184" fontId="0" fillId="0" borderId="12" xfId="0" applyNumberFormat="1" applyFill="1" applyBorder="1" applyAlignment="1">
      <alignment/>
    </xf>
    <xf numFmtId="0" fontId="5" fillId="35" borderId="3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3" xfId="0" applyFill="1" applyBorder="1" applyAlignment="1">
      <alignment/>
    </xf>
    <xf numFmtId="0" fontId="0" fillId="35" borderId="3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75" fillId="34" borderId="12" xfId="0" applyFont="1" applyFill="1" applyBorder="1" applyAlignment="1">
      <alignment/>
    </xf>
    <xf numFmtId="0" fontId="75" fillId="34" borderId="0" xfId="0" applyFont="1" applyFill="1" applyBorder="1" applyAlignment="1">
      <alignment horizontal="center" vertical="center"/>
    </xf>
    <xf numFmtId="0" fontId="75" fillId="34" borderId="27" xfId="0" applyFont="1" applyFill="1" applyBorder="1" applyAlignment="1">
      <alignment/>
    </xf>
    <xf numFmtId="0" fontId="75" fillId="34" borderId="12" xfId="0" applyFont="1" applyFill="1" applyBorder="1" applyAlignment="1">
      <alignment horizontal="centerContinuous"/>
    </xf>
    <xf numFmtId="0" fontId="75" fillId="34" borderId="0" xfId="0" applyFont="1" applyFill="1" applyBorder="1" applyAlignment="1">
      <alignment horizontal="centerContinuous"/>
    </xf>
    <xf numFmtId="0" fontId="75" fillId="34" borderId="12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75" fillId="34" borderId="12" xfId="0" applyFont="1" applyFill="1" applyBorder="1" applyAlignment="1">
      <alignment horizontal="center"/>
    </xf>
    <xf numFmtId="197" fontId="75" fillId="34" borderId="10" xfId="50" applyNumberFormat="1" applyFont="1" applyFill="1" applyBorder="1" applyAlignment="1">
      <alignment/>
    </xf>
    <xf numFmtId="0" fontId="75" fillId="34" borderId="0" xfId="0" applyFont="1" applyFill="1" applyBorder="1" applyAlignment="1">
      <alignment horizontal="left" vertical="center"/>
    </xf>
    <xf numFmtId="0" fontId="75" fillId="34" borderId="39" xfId="0" applyFont="1" applyFill="1" applyBorder="1" applyAlignment="1">
      <alignment horizontal="left" vertical="center"/>
    </xf>
    <xf numFmtId="0" fontId="75" fillId="34" borderId="39" xfId="0" applyFont="1" applyFill="1" applyBorder="1" applyAlignment="1">
      <alignment horizontal="center" vertical="center"/>
    </xf>
    <xf numFmtId="0" fontId="75" fillId="34" borderId="40" xfId="0" applyFont="1" applyFill="1" applyBorder="1" applyAlignment="1">
      <alignment/>
    </xf>
    <xf numFmtId="0" fontId="75" fillId="34" borderId="39" xfId="0" applyFont="1" applyFill="1" applyBorder="1" applyAlignment="1">
      <alignment horizontal="centerContinuous"/>
    </xf>
    <xf numFmtId="0" fontId="75" fillId="34" borderId="41" xfId="0" applyFont="1" applyFill="1" applyBorder="1" applyAlignment="1">
      <alignment/>
    </xf>
    <xf numFmtId="0" fontId="75" fillId="34" borderId="39" xfId="0" applyFont="1" applyFill="1" applyBorder="1" applyAlignment="1">
      <alignment/>
    </xf>
    <xf numFmtId="0" fontId="75" fillId="34" borderId="41" xfId="0" applyFont="1" applyFill="1" applyBorder="1" applyAlignment="1">
      <alignment horizontal="center"/>
    </xf>
    <xf numFmtId="197" fontId="75" fillId="34" borderId="31" xfId="50" applyNumberFormat="1" applyFont="1" applyFill="1" applyBorder="1" applyAlignment="1">
      <alignment/>
    </xf>
    <xf numFmtId="0" fontId="75" fillId="34" borderId="41" xfId="0" applyFont="1" applyFill="1" applyBorder="1" applyAlignment="1">
      <alignment horizontal="left" vertical="center"/>
    </xf>
    <xf numFmtId="0" fontId="75" fillId="34" borderId="41" xfId="0" applyFont="1" applyFill="1" applyBorder="1" applyAlignment="1">
      <alignment horizontal="centerContinuous"/>
    </xf>
    <xf numFmtId="0" fontId="75" fillId="34" borderId="41" xfId="0" applyFont="1" applyFill="1" applyBorder="1" applyAlignment="1">
      <alignment/>
    </xf>
    <xf numFmtId="0" fontId="75" fillId="34" borderId="12" xfId="0" applyFont="1" applyFill="1" applyBorder="1" applyAlignment="1">
      <alignment vertical="center"/>
    </xf>
    <xf numFmtId="0" fontId="75" fillId="34" borderId="0" xfId="0" applyFont="1" applyFill="1" applyBorder="1" applyAlignment="1">
      <alignment vertical="center"/>
    </xf>
    <xf numFmtId="0" fontId="75" fillId="34" borderId="41" xfId="0" applyFont="1" applyFill="1" applyBorder="1" applyAlignment="1">
      <alignment vertical="center"/>
    </xf>
    <xf numFmtId="0" fontId="75" fillId="34" borderId="41" xfId="0" applyFont="1" applyFill="1" applyBorder="1" applyAlignment="1">
      <alignment horizontal="centerContinuous" vertical="center"/>
    </xf>
    <xf numFmtId="0" fontId="75" fillId="34" borderId="39" xfId="0" applyFont="1" applyFill="1" applyBorder="1" applyAlignment="1">
      <alignment vertical="center"/>
    </xf>
    <xf numFmtId="0" fontId="75" fillId="34" borderId="12" xfId="0" applyFont="1" applyFill="1" applyBorder="1" applyAlignment="1">
      <alignment horizontal="centerContinuous" vertical="center"/>
    </xf>
    <xf numFmtId="0" fontId="76" fillId="0" borderId="38" xfId="0" applyFont="1" applyFill="1" applyBorder="1" applyAlignment="1">
      <alignment/>
    </xf>
    <xf numFmtId="0" fontId="76" fillId="0" borderId="38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/>
    </xf>
    <xf numFmtId="0" fontId="76" fillId="0" borderId="38" xfId="0" applyFont="1" applyFill="1" applyBorder="1" applyAlignment="1">
      <alignment horizontal="center"/>
    </xf>
    <xf numFmtId="197" fontId="76" fillId="0" borderId="29" xfId="50" applyNumberFormat="1" applyFont="1" applyFill="1" applyBorder="1" applyAlignment="1">
      <alignment/>
    </xf>
    <xf numFmtId="0" fontId="75" fillId="34" borderId="42" xfId="0" applyFont="1" applyFill="1" applyBorder="1" applyAlignment="1">
      <alignment/>
    </xf>
    <xf numFmtId="0" fontId="75" fillId="34" borderId="43" xfId="0" applyFont="1" applyFill="1" applyBorder="1" applyAlignment="1">
      <alignment horizontal="center" vertical="center"/>
    </xf>
    <xf numFmtId="0" fontId="75" fillId="34" borderId="44" xfId="0" applyFont="1" applyFill="1" applyBorder="1" applyAlignment="1">
      <alignment/>
    </xf>
    <xf numFmtId="0" fontId="75" fillId="34" borderId="42" xfId="0" applyFont="1" applyFill="1" applyBorder="1" applyAlignment="1">
      <alignment horizontal="centerContinuous"/>
    </xf>
    <xf numFmtId="0" fontId="75" fillId="34" borderId="43" xfId="0" applyFont="1" applyFill="1" applyBorder="1" applyAlignment="1">
      <alignment horizontal="centerContinuous"/>
    </xf>
    <xf numFmtId="0" fontId="75" fillId="34" borderId="42" xfId="0" applyFont="1" applyFill="1" applyBorder="1" applyAlignment="1">
      <alignment/>
    </xf>
    <xf numFmtId="0" fontId="75" fillId="34" borderId="43" xfId="0" applyFont="1" applyFill="1" applyBorder="1" applyAlignment="1">
      <alignment/>
    </xf>
    <xf numFmtId="0" fontId="75" fillId="34" borderId="42" xfId="0" applyFont="1" applyFill="1" applyBorder="1" applyAlignment="1">
      <alignment horizontal="center"/>
    </xf>
    <xf numFmtId="197" fontId="75" fillId="34" borderId="45" xfId="50" applyNumberFormat="1" applyFon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0" borderId="12" xfId="0" applyBorder="1" applyAlignment="1">
      <alignment/>
    </xf>
    <xf numFmtId="0" fontId="5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30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TRANSMISIÓN 2013 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 SISTEMA</a:t>
            </a:r>
          </a:p>
        </c:rich>
      </c:tx>
      <c:layout>
        <c:manualLayout>
          <c:xMode val="factor"/>
          <c:yMode val="factor"/>
          <c:x val="-0.0045"/>
          <c:y val="-0.00775"/>
        </c:manualLayout>
      </c:layout>
      <c:spPr>
        <a:solidFill>
          <a:srgbClr val="00008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4325"/>
          <c:w val="0.70975"/>
          <c:h val="0.5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'4.2'!$M$54:$M$55</c:f>
              <c:strCache/>
            </c:strRef>
          </c:cat>
          <c:val>
            <c:numRef>
              <c:f>'4.2'!$N$54:$N$55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LINEAS DE TRANSMISION 2013, 
POR TIPO DE LINEA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solidFill>
          <a:srgbClr val="000080"/>
        </a:solidFill>
        <a:ln w="3175">
          <a:noFill/>
        </a:ln>
      </c:spPr>
    </c:title>
    <c:plotArea>
      <c:layout>
        <c:manualLayout>
          <c:xMode val="edge"/>
          <c:yMode val="edge"/>
          <c:x val="0.06275"/>
          <c:y val="0.3005"/>
          <c:w val="0.889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6699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cat>
            <c:strRef>
              <c:f>'4.2'!$N$9:$Q$9</c:f>
              <c:strCache/>
            </c:strRef>
          </c:cat>
          <c:val>
            <c:numRef>
              <c:f>'4.2'!$N$10:$Q$10</c:f>
              <c:numCache/>
            </c:numRef>
          </c:val>
        </c:ser>
        <c:axId val="59817485"/>
        <c:axId val="1486454"/>
      </c:barChart>
      <c:catAx>
        <c:axId val="59817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454"/>
        <c:crosses val="autoZero"/>
        <c:auto val="1"/>
        <c:lblOffset val="100"/>
        <c:tickLblSkip val="1"/>
        <c:noMultiLvlLbl val="0"/>
      </c:catAx>
      <c:valAx>
        <c:axId val="1486454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7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TRANMISIÓN 2013, POR NIVEL DE TENSIÓN</a:t>
            </a:r>
          </a:p>
        </c:rich>
      </c:tx>
      <c:layout>
        <c:manualLayout>
          <c:xMode val="factor"/>
          <c:yMode val="factor"/>
          <c:x val="0.03375"/>
          <c:y val="0.034"/>
        </c:manualLayout>
      </c:layout>
      <c:spPr>
        <a:solidFill>
          <a:srgbClr val="000080"/>
        </a:solidFill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6175"/>
          <c:y val="0.123"/>
          <c:w val="0.89675"/>
          <c:h val="0.793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'4.2'!$N$29</c:f>
              <c:strCache>
                <c:ptCount val="1"/>
                <c:pt idx="0">
                  <c:v>S. Garantizado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'4.2'!$N$30:$N$34</c:f>
              <c:numCache/>
            </c:numRef>
          </c:val>
          <c:shape val="box"/>
        </c:ser>
        <c:ser>
          <c:idx val="1"/>
          <c:order val="1"/>
          <c:tx>
            <c:strRef>
              <c:f>'4.2'!$O$29</c:f>
              <c:strCache>
                <c:ptCount val="1"/>
                <c:pt idx="0">
                  <c:v>S. Complentario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'4.2'!$O$30:$O$34</c:f>
              <c:numCache/>
            </c:numRef>
          </c:val>
          <c:shape val="box"/>
        </c:ser>
        <c:ser>
          <c:idx val="2"/>
          <c:order val="2"/>
          <c:tx>
            <c:strRef>
              <c:f>'4.2'!$P$29</c:f>
              <c:strCache>
                <c:ptCount val="1"/>
                <c:pt idx="0">
                  <c:v>S. Principal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'4.2'!$P$30:$P$34</c:f>
              <c:numCache/>
            </c:numRef>
          </c:val>
          <c:shape val="box"/>
        </c:ser>
        <c:ser>
          <c:idx val="3"/>
          <c:order val="3"/>
          <c:tx>
            <c:strRef>
              <c:f>'4.2'!$Q$29</c:f>
              <c:strCache>
                <c:ptCount val="1"/>
                <c:pt idx="0">
                  <c:v>S. Secundario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'4.2'!$Q$30:$Q$34</c:f>
              <c:numCache/>
            </c:numRef>
          </c:val>
          <c:shape val="box"/>
        </c:ser>
        <c:gapWidth val="75"/>
        <c:shape val="box"/>
        <c:axId val="13378087"/>
        <c:axId val="53293920"/>
        <c:axId val="9883233"/>
      </c:bar3DChart>
      <c:catAx>
        <c:axId val="13378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293920"/>
        <c:crosses val="autoZero"/>
        <c:auto val="1"/>
        <c:lblOffset val="100"/>
        <c:tickLblSkip val="1"/>
        <c:noMultiLvlLbl val="0"/>
      </c:catAx>
      <c:valAx>
        <c:axId val="5329392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54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378087"/>
        <c:crossesAt val="1"/>
        <c:crossBetween val="between"/>
        <c:dispUnits/>
      </c:valAx>
      <c:serAx>
        <c:axId val="9883233"/>
        <c:scaling>
          <c:orientation val="minMax"/>
        </c:scaling>
        <c:axPos val="b"/>
        <c:delete val="1"/>
        <c:majorTickMark val="out"/>
        <c:minorTickMark val="none"/>
        <c:tickLblPos val="nextTo"/>
        <c:crossAx val="532939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8925"/>
          <c:w val="0.84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5"/>
          <c:y val="0.281"/>
          <c:w val="0.418"/>
          <c:h val="0.4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 Kv
3 %</a:t>
                    </a:r>
                  </a:p>
                </c:rich>
              </c:tx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138 kV
22%</a:t>
                    </a:r>
                  </a:p>
                </c:rich>
              </c:tx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'4.3'!$T$13:$T$17</c:f>
              <c:strCache/>
            </c:strRef>
          </c:cat>
          <c:val>
            <c:numRef>
              <c:f>'4.3'!$U$13:$U$17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5"/>
          <c:y val="0.84925"/>
          <c:w val="0.620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25"/>
          <c:y val="0.2825"/>
          <c:w val="0.4235"/>
          <c:h val="0.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[60 - 75] kV
11%</a:t>
                    </a:r>
                  </a:p>
                </c:rich>
              </c:tx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'4.3'!$T$32:$T$34</c:f>
              <c:strCache/>
            </c:strRef>
          </c:cat>
          <c:val>
            <c:numRef>
              <c:f>'4.3'!$U$32:$U$34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"/>
          <c:y val="0.881"/>
          <c:w val="0.5007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6525"/>
          <c:w val="0.8155"/>
          <c:h val="0.6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'4.3'!$G$76</c:f>
              <c:strCache>
                <c:ptCount val="1"/>
                <c:pt idx="0">
                  <c:v>S. Garantizado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'4.3'!$G$77:$G$78</c:f>
              <c:numCache/>
            </c:numRef>
          </c:val>
        </c:ser>
        <c:ser>
          <c:idx val="1"/>
          <c:order val="1"/>
          <c:tx>
            <c:strRef>
              <c:f>'4.3'!$H$76</c:f>
              <c:strCache>
                <c:ptCount val="1"/>
                <c:pt idx="0">
                  <c:v>S. Complementario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'4.3'!$H$77:$H$78</c:f>
              <c:numCache/>
            </c:numRef>
          </c:val>
        </c:ser>
        <c:ser>
          <c:idx val="2"/>
          <c:order val="2"/>
          <c:tx>
            <c:strRef>
              <c:f>'4.3'!$I$76</c:f>
              <c:strCache>
                <c:ptCount val="1"/>
                <c:pt idx="0">
                  <c:v>S. Principal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'4.3'!$I$77:$I$78</c:f>
              <c:numCache/>
            </c:numRef>
          </c:val>
        </c:ser>
        <c:ser>
          <c:idx val="3"/>
          <c:order val="3"/>
          <c:tx>
            <c:strRef>
              <c:f>'4.3'!$J$76</c:f>
              <c:strCache>
                <c:ptCount val="1"/>
                <c:pt idx="0">
                  <c:v>S. Secundario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'4.3'!$J$77:$J$78</c:f>
              <c:numCache/>
            </c:numRef>
          </c:val>
        </c:ser>
        <c:overlap val="100"/>
        <c:axId val="21840234"/>
        <c:axId val="62344379"/>
      </c:barChart>
      <c:catAx>
        <c:axId val="2184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379"/>
        <c:crosses val="autoZero"/>
        <c:auto val="0"/>
        <c:lblOffset val="100"/>
        <c:tickLblSkip val="1"/>
        <c:noMultiLvlLbl val="0"/>
      </c:catAx>
      <c:valAx>
        <c:axId val="62344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02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25"/>
          <c:y val="0.8805"/>
          <c:w val="0.73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PARTICIPACION POR EMPRESA TRANSMISORA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000080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39025"/>
          <c:w val="0.515"/>
          <c:h val="0.50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ETENORTE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REPSA
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'4.4Lineas Principales'!$M$53:$M$61</c:f>
              <c:strCache/>
            </c:strRef>
          </c:cat>
          <c:val>
            <c:numRef>
              <c:f>'4.4Lineas Principales'!$N$53:$N$61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0.21875</cdr:y>
    </cdr:from>
    <cdr:to>
      <cdr:x>0.6465</cdr:x>
      <cdr:y>0.33425</cdr:y>
    </cdr:to>
    <cdr:sp>
      <cdr:nvSpPr>
        <cdr:cNvPr id="1" name="Texto 1"/>
        <cdr:cNvSpPr txBox="1">
          <a:spLocks noChangeArrowheads="1"/>
        </cdr:cNvSpPr>
      </cdr:nvSpPr>
      <cdr:spPr>
        <a:xfrm>
          <a:off x="1485900" y="542925"/>
          <a:ext cx="1314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20 585 km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51</xdr:row>
      <xdr:rowOff>28575</xdr:rowOff>
    </xdr:from>
    <xdr:to>
      <xdr:col>11</xdr:col>
      <xdr:colOff>800100</xdr:colOff>
      <xdr:row>66</xdr:row>
      <xdr:rowOff>9525</xdr:rowOff>
    </xdr:to>
    <xdr:graphicFrame>
      <xdr:nvGraphicFramePr>
        <xdr:cNvPr id="1" name="Chart 4"/>
        <xdr:cNvGraphicFramePr/>
      </xdr:nvGraphicFramePr>
      <xdr:xfrm>
        <a:off x="4962525" y="8763000"/>
        <a:ext cx="43338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6</xdr:row>
      <xdr:rowOff>28575</xdr:rowOff>
    </xdr:from>
    <xdr:to>
      <xdr:col>11</xdr:col>
      <xdr:colOff>723900</xdr:colOff>
      <xdr:row>23</xdr:row>
      <xdr:rowOff>28575</xdr:rowOff>
    </xdr:to>
    <xdr:graphicFrame>
      <xdr:nvGraphicFramePr>
        <xdr:cNvPr id="2" name="Chart 27"/>
        <xdr:cNvGraphicFramePr/>
      </xdr:nvGraphicFramePr>
      <xdr:xfrm>
        <a:off x="4914900" y="1038225"/>
        <a:ext cx="4305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466725</xdr:colOff>
      <xdr:row>16</xdr:row>
      <xdr:rowOff>152400</xdr:rowOff>
    </xdr:from>
    <xdr:ext cx="381000" cy="323850"/>
    <xdr:sp>
      <xdr:nvSpPr>
        <xdr:cNvPr id="3" name="Text Box 28"/>
        <xdr:cNvSpPr txBox="1">
          <a:spLocks noChangeArrowheads="1"/>
        </xdr:cNvSpPr>
      </xdr:nvSpPr>
      <xdr:spPr>
        <a:xfrm>
          <a:off x="5924550" y="30003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15 %</a:t>
          </a:r>
        </a:p>
      </xdr:txBody>
    </xdr:sp>
    <xdr:clientData/>
  </xdr:oneCellAnchor>
  <xdr:oneCellAnchor>
    <xdr:from>
      <xdr:col>8</xdr:col>
      <xdr:colOff>533400</xdr:colOff>
      <xdr:row>17</xdr:row>
      <xdr:rowOff>57150</xdr:rowOff>
    </xdr:from>
    <xdr:ext cx="390525" cy="361950"/>
    <xdr:sp>
      <xdr:nvSpPr>
        <xdr:cNvPr id="4" name="Text Box 29"/>
        <xdr:cNvSpPr txBox="1">
          <a:spLocks noChangeArrowheads="1"/>
        </xdr:cNvSpPr>
      </xdr:nvSpPr>
      <xdr:spPr>
        <a:xfrm>
          <a:off x="6753225" y="306705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8</xdr:col>
      <xdr:colOff>361950</xdr:colOff>
      <xdr:row>8</xdr:row>
      <xdr:rowOff>57150</xdr:rowOff>
    </xdr:from>
    <xdr:ext cx="1095375" cy="180975"/>
    <xdr:sp>
      <xdr:nvSpPr>
        <xdr:cNvPr id="5" name="Text Box 30"/>
        <xdr:cNvSpPr txBox="1">
          <a:spLocks noChangeArrowheads="1"/>
        </xdr:cNvSpPr>
      </xdr:nvSpPr>
      <xdr:spPr>
        <a:xfrm>
          <a:off x="6581775" y="1562100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20 585 km</a:t>
          </a:r>
        </a:p>
      </xdr:txBody>
    </xdr:sp>
    <xdr:clientData/>
  </xdr:oneCellAnchor>
  <xdr:twoCellAnchor>
    <xdr:from>
      <xdr:col>6</xdr:col>
      <xdr:colOff>276225</xdr:colOff>
      <xdr:row>26</xdr:row>
      <xdr:rowOff>152400</xdr:rowOff>
    </xdr:from>
    <xdr:to>
      <xdr:col>11</xdr:col>
      <xdr:colOff>800100</xdr:colOff>
      <xdr:row>46</xdr:row>
      <xdr:rowOff>133350</xdr:rowOff>
    </xdr:to>
    <xdr:graphicFrame>
      <xdr:nvGraphicFramePr>
        <xdr:cNvPr id="6" name="Chart 31"/>
        <xdr:cNvGraphicFramePr/>
      </xdr:nvGraphicFramePr>
      <xdr:xfrm>
        <a:off x="4972050" y="4619625"/>
        <a:ext cx="43243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657225</xdr:colOff>
      <xdr:row>17</xdr:row>
      <xdr:rowOff>66675</xdr:rowOff>
    </xdr:from>
    <xdr:ext cx="381000" cy="361950"/>
    <xdr:sp>
      <xdr:nvSpPr>
        <xdr:cNvPr id="7" name="Text Box 29"/>
        <xdr:cNvSpPr txBox="1">
          <a:spLocks noChangeArrowheads="1"/>
        </xdr:cNvSpPr>
      </xdr:nvSpPr>
      <xdr:spPr>
        <a:xfrm>
          <a:off x="7600950" y="30765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10</xdr:col>
      <xdr:colOff>657225</xdr:colOff>
      <xdr:row>11</xdr:row>
      <xdr:rowOff>152400</xdr:rowOff>
    </xdr:from>
    <xdr:ext cx="381000" cy="361950"/>
    <xdr:sp>
      <xdr:nvSpPr>
        <xdr:cNvPr id="8" name="Text Box 29"/>
        <xdr:cNvSpPr txBox="1">
          <a:spLocks noChangeArrowheads="1"/>
        </xdr:cNvSpPr>
      </xdr:nvSpPr>
      <xdr:spPr>
        <a:xfrm>
          <a:off x="8448675" y="214312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64 %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8</xdr:row>
      <xdr:rowOff>114300</xdr:rowOff>
    </xdr:from>
    <xdr:to>
      <xdr:col>14</xdr:col>
      <xdr:colOff>381000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6286500" y="1885950"/>
        <a:ext cx="628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152400</xdr:rowOff>
    </xdr:from>
    <xdr:to>
      <xdr:col>14</xdr:col>
      <xdr:colOff>476250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6400800" y="5162550"/>
        <a:ext cx="62674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95250</xdr:colOff>
      <xdr:row>9</xdr:row>
      <xdr:rowOff>19050</xdr:rowOff>
    </xdr:from>
    <xdr:ext cx="4752975" cy="228600"/>
    <xdr:sp>
      <xdr:nvSpPr>
        <xdr:cNvPr id="3" name="Texto 102"/>
        <xdr:cNvSpPr txBox="1">
          <a:spLocks noChangeArrowheads="1"/>
        </xdr:cNvSpPr>
      </xdr:nvSpPr>
      <xdr:spPr>
        <a:xfrm>
          <a:off x="7115175" y="1952625"/>
          <a:ext cx="4752975" cy="228600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2013 EN EL SEIN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581025</xdr:colOff>
      <xdr:row>27</xdr:row>
      <xdr:rowOff>85725</xdr:rowOff>
    </xdr:from>
    <xdr:ext cx="5295900" cy="247650"/>
    <xdr:sp>
      <xdr:nvSpPr>
        <xdr:cNvPr id="4" name="Texto 104"/>
        <xdr:cNvSpPr txBox="1">
          <a:spLocks noChangeArrowheads="1"/>
        </xdr:cNvSpPr>
      </xdr:nvSpPr>
      <xdr:spPr>
        <a:xfrm>
          <a:off x="6981825" y="5276850"/>
          <a:ext cx="5295900" cy="247650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2013, EN SISTEMAS AISLADOS</a:t>
          </a:r>
        </a:p>
      </xdr:txBody>
    </xdr:sp>
    <xdr:clientData/>
  </xdr:oneCellAnchor>
  <xdr:twoCellAnchor>
    <xdr:from>
      <xdr:col>3</xdr:col>
      <xdr:colOff>95250</xdr:colOff>
      <xdr:row>43</xdr:row>
      <xdr:rowOff>152400</xdr:rowOff>
    </xdr:from>
    <xdr:to>
      <xdr:col>12</xdr:col>
      <xdr:colOff>638175</xdr:colOff>
      <xdr:row>70</xdr:row>
      <xdr:rowOff>9525</xdr:rowOff>
    </xdr:to>
    <xdr:graphicFrame>
      <xdr:nvGraphicFramePr>
        <xdr:cNvPr id="5" name="Chart 5"/>
        <xdr:cNvGraphicFramePr/>
      </xdr:nvGraphicFramePr>
      <xdr:xfrm>
        <a:off x="3276600" y="8162925"/>
        <a:ext cx="6724650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266700</xdr:colOff>
      <xdr:row>45</xdr:row>
      <xdr:rowOff>66675</xdr:rowOff>
    </xdr:from>
    <xdr:ext cx="4991100" cy="266700"/>
    <xdr:sp>
      <xdr:nvSpPr>
        <xdr:cNvPr id="6" name="Texto 106"/>
        <xdr:cNvSpPr txBox="1">
          <a:spLocks noChangeArrowheads="1"/>
        </xdr:cNvSpPr>
      </xdr:nvSpPr>
      <xdr:spPr>
        <a:xfrm>
          <a:off x="4295775" y="8401050"/>
          <a:ext cx="4991100" cy="266700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2013, POR SISTEMA</a:t>
          </a:r>
        </a:p>
      </xdr:txBody>
    </xdr:sp>
    <xdr:clientData/>
  </xdr:oneCellAnchor>
  <xdr:oneCellAnchor>
    <xdr:from>
      <xdr:col>5</xdr:col>
      <xdr:colOff>571500</xdr:colOff>
      <xdr:row>52</xdr:row>
      <xdr:rowOff>76200</xdr:rowOff>
    </xdr:from>
    <xdr:ext cx="571500" cy="228600"/>
    <xdr:sp>
      <xdr:nvSpPr>
        <xdr:cNvPr id="7" name="Texto 107"/>
        <xdr:cNvSpPr txBox="1">
          <a:spLocks noChangeArrowheads="1"/>
        </xdr:cNvSpPr>
      </xdr:nvSpPr>
      <xdr:spPr>
        <a:xfrm>
          <a:off x="5448300" y="9544050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64 %</a:t>
          </a:r>
        </a:p>
      </xdr:txBody>
    </xdr:sp>
    <xdr:clientData/>
  </xdr:oneCellAnchor>
  <xdr:oneCellAnchor>
    <xdr:from>
      <xdr:col>5</xdr:col>
      <xdr:colOff>638175</xdr:colOff>
      <xdr:row>59</xdr:row>
      <xdr:rowOff>133350</xdr:rowOff>
    </xdr:from>
    <xdr:ext cx="314325" cy="228600"/>
    <xdr:sp>
      <xdr:nvSpPr>
        <xdr:cNvPr id="8" name="Texto 108"/>
        <xdr:cNvSpPr txBox="1">
          <a:spLocks noChangeArrowheads="1"/>
        </xdr:cNvSpPr>
      </xdr:nvSpPr>
      <xdr:spPr>
        <a:xfrm>
          <a:off x="5514975" y="107346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11 %</a:t>
          </a:r>
        </a:p>
      </xdr:txBody>
    </xdr:sp>
    <xdr:clientData/>
  </xdr:oneCellAnchor>
  <xdr:oneCellAnchor>
    <xdr:from>
      <xdr:col>8</xdr:col>
      <xdr:colOff>390525</xdr:colOff>
      <xdr:row>62</xdr:row>
      <xdr:rowOff>66675</xdr:rowOff>
    </xdr:from>
    <xdr:ext cx="1895475" cy="228600"/>
    <xdr:sp>
      <xdr:nvSpPr>
        <xdr:cNvPr id="9" name="Texto 109"/>
        <xdr:cNvSpPr txBox="1">
          <a:spLocks noChangeArrowheads="1"/>
        </xdr:cNvSpPr>
      </xdr:nvSpPr>
      <xdr:spPr>
        <a:xfrm flipV="1">
          <a:off x="7410450" y="11153775"/>
          <a:ext cx="1895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89 % Complementario</a:t>
          </a:r>
        </a:p>
      </xdr:txBody>
    </xdr:sp>
    <xdr:clientData/>
  </xdr:oneCellAnchor>
  <xdr:oneCellAnchor>
    <xdr:from>
      <xdr:col>5</xdr:col>
      <xdr:colOff>609600</xdr:colOff>
      <xdr:row>61</xdr:row>
      <xdr:rowOff>85725</xdr:rowOff>
    </xdr:from>
    <xdr:ext cx="314325" cy="219075"/>
    <xdr:sp>
      <xdr:nvSpPr>
        <xdr:cNvPr id="10" name="Texto 108"/>
        <xdr:cNvSpPr txBox="1">
          <a:spLocks noChangeArrowheads="1"/>
        </xdr:cNvSpPr>
      </xdr:nvSpPr>
      <xdr:spPr>
        <a:xfrm>
          <a:off x="5486400" y="1101090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10 %</a:t>
          </a:r>
        </a:p>
      </xdr:txBody>
    </xdr:sp>
    <xdr:clientData/>
  </xdr:oneCellAnchor>
  <xdr:oneCellAnchor>
    <xdr:from>
      <xdr:col>5</xdr:col>
      <xdr:colOff>609600</xdr:colOff>
      <xdr:row>63</xdr:row>
      <xdr:rowOff>19050</xdr:rowOff>
    </xdr:from>
    <xdr:ext cx="314325" cy="219075"/>
    <xdr:sp>
      <xdr:nvSpPr>
        <xdr:cNvPr id="11" name="Texto 108"/>
        <xdr:cNvSpPr txBox="1">
          <a:spLocks noChangeArrowheads="1"/>
        </xdr:cNvSpPr>
      </xdr:nvSpPr>
      <xdr:spPr>
        <a:xfrm>
          <a:off x="5486400" y="112680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15 %</a:t>
          </a:r>
        </a:p>
      </xdr:txBody>
    </xdr:sp>
    <xdr:clientData/>
  </xdr:oneCellAnchor>
  <xdr:oneCellAnchor>
    <xdr:from>
      <xdr:col>8</xdr:col>
      <xdr:colOff>381000</xdr:colOff>
      <xdr:row>59</xdr:row>
      <xdr:rowOff>133350</xdr:rowOff>
    </xdr:from>
    <xdr:ext cx="1638300" cy="209550"/>
    <xdr:sp>
      <xdr:nvSpPr>
        <xdr:cNvPr id="12" name="Texto 109"/>
        <xdr:cNvSpPr txBox="1">
          <a:spLocks noChangeArrowheads="1"/>
        </xdr:cNvSpPr>
      </xdr:nvSpPr>
      <xdr:spPr>
        <a:xfrm flipV="1">
          <a:off x="7400925" y="1073467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11 % Secundario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571500</xdr:colOff>
      <xdr:row>49</xdr:row>
      <xdr:rowOff>0</xdr:rowOff>
    </xdr:from>
    <xdr:ext cx="10477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324600" y="936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49</xdr:row>
      <xdr:rowOff>0</xdr:rowOff>
    </xdr:from>
    <xdr:ext cx="9525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2847975" y="9363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49</xdr:row>
      <xdr:rowOff>0</xdr:rowOff>
    </xdr:from>
    <xdr:ext cx="10477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3943350" y="936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49</xdr:row>
      <xdr:rowOff>0</xdr:rowOff>
    </xdr:from>
    <xdr:ext cx="104775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4705350" y="936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571500</xdr:colOff>
      <xdr:row>49</xdr:row>
      <xdr:rowOff>0</xdr:rowOff>
    </xdr:from>
    <xdr:ext cx="104775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6324600" y="936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66675</xdr:rowOff>
    </xdr:from>
    <xdr:ext cx="10477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3676650" y="9429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49</xdr:row>
      <xdr:rowOff>0</xdr:rowOff>
    </xdr:from>
    <xdr:ext cx="104775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3943350" y="936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49</xdr:row>
      <xdr:rowOff>0</xdr:rowOff>
    </xdr:from>
    <xdr:ext cx="104775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4705350" y="936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504825</xdr:colOff>
      <xdr:row>78</xdr:row>
      <xdr:rowOff>133350</xdr:rowOff>
    </xdr:from>
    <xdr:to>
      <xdr:col>9</xdr:col>
      <xdr:colOff>828675</xdr:colOff>
      <xdr:row>99</xdr:row>
      <xdr:rowOff>0</xdr:rowOff>
    </xdr:to>
    <xdr:graphicFrame>
      <xdr:nvGraphicFramePr>
        <xdr:cNvPr id="9" name="Chart 13"/>
        <xdr:cNvGraphicFramePr/>
      </xdr:nvGraphicFramePr>
      <xdr:xfrm>
        <a:off x="504825" y="14735175"/>
        <a:ext cx="67246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676275</xdr:colOff>
      <xdr:row>81</xdr:row>
      <xdr:rowOff>76200</xdr:rowOff>
    </xdr:from>
    <xdr:ext cx="1362075" cy="209550"/>
    <xdr:sp>
      <xdr:nvSpPr>
        <xdr:cNvPr id="10" name="Text Box 14"/>
        <xdr:cNvSpPr txBox="1">
          <a:spLocks noChangeArrowheads="1"/>
        </xdr:cNvSpPr>
      </xdr:nvSpPr>
      <xdr:spPr>
        <a:xfrm>
          <a:off x="3305175" y="15163800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20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585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xdr:txBody>
    </xdr:sp>
    <xdr:clientData/>
  </xdr:oneCellAnchor>
  <xdr:oneCellAnchor>
    <xdr:from>
      <xdr:col>8</xdr:col>
      <xdr:colOff>571500</xdr:colOff>
      <xdr:row>82</xdr:row>
      <xdr:rowOff>28575</xdr:rowOff>
    </xdr:from>
    <xdr:ext cx="104775" cy="200025"/>
    <xdr:sp fLocksText="0">
      <xdr:nvSpPr>
        <xdr:cNvPr id="11" name="Text Box 15"/>
        <xdr:cNvSpPr txBox="1">
          <a:spLocks noChangeArrowheads="1"/>
        </xdr:cNvSpPr>
      </xdr:nvSpPr>
      <xdr:spPr>
        <a:xfrm>
          <a:off x="6324600" y="15278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75</xdr:row>
      <xdr:rowOff>0</xdr:rowOff>
    </xdr:from>
    <xdr:ext cx="95250" cy="200025"/>
    <xdr:sp fLocksText="0">
      <xdr:nvSpPr>
        <xdr:cNvPr id="12" name="Text Box 16"/>
        <xdr:cNvSpPr txBox="1">
          <a:spLocks noChangeArrowheads="1"/>
        </xdr:cNvSpPr>
      </xdr:nvSpPr>
      <xdr:spPr>
        <a:xfrm>
          <a:off x="2847975" y="1411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75</xdr:row>
      <xdr:rowOff>28575</xdr:rowOff>
    </xdr:from>
    <xdr:ext cx="104775" cy="200025"/>
    <xdr:sp fLocksText="0">
      <xdr:nvSpPr>
        <xdr:cNvPr id="13" name="Text Box 17"/>
        <xdr:cNvSpPr txBox="1">
          <a:spLocks noChangeArrowheads="1"/>
        </xdr:cNvSpPr>
      </xdr:nvSpPr>
      <xdr:spPr>
        <a:xfrm>
          <a:off x="3943350" y="141446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381000</xdr:colOff>
      <xdr:row>76</xdr:row>
      <xdr:rowOff>0</xdr:rowOff>
    </xdr:from>
    <xdr:ext cx="104775" cy="200025"/>
    <xdr:sp fLocksText="0">
      <xdr:nvSpPr>
        <xdr:cNvPr id="14" name="Text Box 18"/>
        <xdr:cNvSpPr txBox="1">
          <a:spLocks noChangeArrowheads="1"/>
        </xdr:cNvSpPr>
      </xdr:nvSpPr>
      <xdr:spPr>
        <a:xfrm>
          <a:off x="4705350" y="14277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pitulo%204%20Transmision%20de%20energia%20electrica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A_BASE_ALTERNA\Para_Anuario_2011\Linea%20de%20Transmision(2011)\LINEAS2001CORREGID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0.06333027463152942</v>
          </cell>
        </row>
        <row r="9">
          <cell r="AP9" t="str">
            <v>Consorcio Energético Huancavelica S.A.</v>
          </cell>
          <cell r="AQ9">
            <v>137.02</v>
          </cell>
          <cell r="AU9">
            <v>96.2</v>
          </cell>
          <cell r="AY9">
            <v>233.22000000000003</v>
          </cell>
          <cell r="BA9">
            <v>0.01635410920860263</v>
          </cell>
        </row>
        <row r="10">
          <cell r="AP10" t="str">
            <v>Red Eléctrica del Sur S.A.</v>
          </cell>
          <cell r="AQ10">
            <v>427.754</v>
          </cell>
          <cell r="AY10">
            <v>427.754</v>
          </cell>
          <cell r="BA10">
            <v>0.029995436199368015</v>
          </cell>
        </row>
        <row r="11">
          <cell r="AP11" t="str">
            <v>Consorcio Transmantaro S.A.</v>
          </cell>
          <cell r="AQ11">
            <v>603.03309</v>
          </cell>
          <cell r="AY11">
            <v>603.03309</v>
          </cell>
          <cell r="BA11">
            <v>0.04228654922502829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0.027488535400947877</v>
          </cell>
        </row>
        <row r="13">
          <cell r="AP13" t="str">
            <v>Otros *</v>
          </cell>
          <cell r="AQ13">
            <v>843.832</v>
          </cell>
          <cell r="AS13">
            <v>1953.5440000000003</v>
          </cell>
          <cell r="AU13">
            <v>4182.989</v>
          </cell>
          <cell r="AW13">
            <v>1449.9399999999998</v>
          </cell>
          <cell r="AY13">
            <v>8430.305</v>
          </cell>
          <cell r="BA13">
            <v>0.5911591142776296</v>
          </cell>
        </row>
        <row r="14">
          <cell r="AP14" t="str">
            <v>Total </v>
          </cell>
          <cell r="AQ14">
            <v>5318.1030900000005</v>
          </cell>
          <cell r="AS14">
            <v>3183.0040000000004</v>
          </cell>
          <cell r="AU14">
            <v>4309.589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>8.2.   PARTICIPACIÓN DE LAS EMPRESAS TRANSMISORAS EN EL MERCADO ELÉCTRICO </v>
          </cell>
        </row>
        <row r="45">
          <cell r="J45" t="str">
            <v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0.6513820779688161</v>
          </cell>
          <cell r="N51">
            <v>326.33</v>
          </cell>
          <cell r="O51">
            <v>0.2654254713451434</v>
          </cell>
          <cell r="P51">
            <v>3240.79</v>
          </cell>
          <cell r="Q51">
            <v>0.5681877263957757</v>
          </cell>
          <cell r="R51">
            <v>60681.733236153435</v>
          </cell>
          <cell r="S51">
            <v>0.5486068968706234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</v>
          </cell>
          <cell r="P52">
            <v>903.13</v>
          </cell>
          <cell r="Q52">
            <v>0.15834021375646584</v>
          </cell>
          <cell r="R52">
            <v>8110.233836686159</v>
          </cell>
          <cell r="S52">
            <v>0.07332239836861923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</v>
          </cell>
          <cell r="R53">
            <v>68791.96707283959</v>
          </cell>
          <cell r="S53">
            <v>0.6219292952392426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</v>
          </cell>
          <cell r="M59">
            <v>0.1347779510606274</v>
          </cell>
          <cell r="P59">
            <v>603.03309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0.08761293004264521</v>
          </cell>
          <cell r="P60">
            <v>392.00399999999996</v>
          </cell>
          <cell r="Q60">
            <v>0.06872764403063748</v>
          </cell>
          <cell r="R60">
            <v>8578.242539150508</v>
          </cell>
          <cell r="S60">
            <v>0.07755353660865953</v>
          </cell>
        </row>
        <row r="61">
          <cell r="J61">
            <v>3</v>
          </cell>
          <cell r="K61" t="str">
            <v>Red Eléctrica del Sur S.A.</v>
          </cell>
          <cell r="L61">
            <v>427.754</v>
          </cell>
          <cell r="M61">
            <v>0.09560305832966415</v>
          </cell>
          <cell r="P61">
            <v>427.754</v>
          </cell>
          <cell r="Q61">
            <v>0.07499547107856377</v>
          </cell>
          <cell r="R61">
            <v>7029.684474809963</v>
          </cell>
          <cell r="S61">
            <v>0.06355344813070396</v>
          </cell>
        </row>
        <row r="62">
          <cell r="J62">
            <v>4</v>
          </cell>
          <cell r="K62" t="str">
            <v>Consorcio Energético Huancavelica S.A.</v>
          </cell>
          <cell r="L62">
            <v>137.02</v>
          </cell>
          <cell r="M62">
            <v>0.03062398259824708</v>
          </cell>
          <cell r="P62">
            <v>137.02</v>
          </cell>
          <cell r="Q62">
            <v>0.024022871667324697</v>
          </cell>
          <cell r="R62">
            <v>434.80135265746986</v>
          </cell>
          <cell r="S62">
            <v>0.003930919703764293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41818.62419441504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</v>
          </cell>
          <cell r="M65">
            <v>1</v>
          </cell>
          <cell r="N65">
            <v>1229.46</v>
          </cell>
          <cell r="O65">
            <v>1</v>
          </cell>
          <cell r="P65">
            <v>5703.73109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4Lineas Princip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2"/>
      <sheetName val="CUAD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0"/>
  <sheetViews>
    <sheetView tabSelected="1" view="pageBreakPreview" zoomScale="115" zoomScaleSheetLayoutView="115" zoomScalePageLayoutView="0" workbookViewId="0" topLeftCell="A1">
      <selection activeCell="D20" sqref="D20"/>
    </sheetView>
  </sheetViews>
  <sheetFormatPr defaultColWidth="11.421875" defaultRowHeight="12.75"/>
  <cols>
    <col min="1" max="1" width="14.8515625" style="0" customWidth="1"/>
    <col min="2" max="2" width="10.7109375" style="0" customWidth="1"/>
    <col min="3" max="3" width="12.7109375" style="0" customWidth="1"/>
    <col min="4" max="6" width="10.7109375" style="0" customWidth="1"/>
    <col min="9" max="9" width="10.8515625" style="0" customWidth="1"/>
    <col min="10" max="10" width="12.7109375" style="0" customWidth="1"/>
    <col min="11" max="11" width="10.57421875" style="0" customWidth="1"/>
    <col min="12" max="12" width="13.421875" style="0" customWidth="1"/>
    <col min="13" max="13" width="10.28125" style="0" bestFit="1" customWidth="1"/>
    <col min="14" max="14" width="12.57421875" style="0" bestFit="1" customWidth="1"/>
    <col min="15" max="15" width="15.8515625" style="0" customWidth="1"/>
  </cols>
  <sheetData>
    <row r="2" spans="1:12" ht="15.75">
      <c r="A2" s="38" t="s">
        <v>22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</row>
    <row r="3" spans="4:12" ht="12.75">
      <c r="D3" s="39"/>
      <c r="E3" s="39"/>
      <c r="F3" s="39"/>
      <c r="G3" s="1"/>
      <c r="H3" s="1"/>
      <c r="I3" s="1"/>
      <c r="J3" s="1"/>
      <c r="K3" s="1"/>
      <c r="L3" s="1"/>
    </row>
    <row r="4" spans="1:12" ht="12.75">
      <c r="A4" s="40" t="s">
        <v>17</v>
      </c>
      <c r="B4" s="40"/>
      <c r="C4" s="40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59"/>
      <c r="B5" s="59"/>
      <c r="C5" s="59"/>
      <c r="D5" s="59"/>
      <c r="E5" s="59"/>
      <c r="F5" s="59"/>
      <c r="G5" s="59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9.5" customHeight="1">
      <c r="A7" s="134" t="s">
        <v>3</v>
      </c>
      <c r="B7" s="135" t="s">
        <v>0</v>
      </c>
      <c r="C7" s="135" t="s">
        <v>0</v>
      </c>
      <c r="D7" s="136" t="s">
        <v>83</v>
      </c>
      <c r="E7" s="137" t="s">
        <v>0</v>
      </c>
      <c r="F7" s="138" t="s">
        <v>5</v>
      </c>
      <c r="G7" s="1"/>
      <c r="H7" s="1"/>
      <c r="I7" s="1"/>
      <c r="J7" s="1"/>
      <c r="K7" s="1"/>
      <c r="L7" s="1"/>
    </row>
    <row r="8" spans="1:12" ht="19.5" customHeight="1">
      <c r="A8" s="139" t="s">
        <v>0</v>
      </c>
      <c r="B8" s="139" t="s">
        <v>81</v>
      </c>
      <c r="C8" s="139" t="s">
        <v>82</v>
      </c>
      <c r="D8" s="140" t="s">
        <v>4</v>
      </c>
      <c r="E8" s="141" t="s">
        <v>84</v>
      </c>
      <c r="F8" s="142"/>
      <c r="G8" s="1"/>
      <c r="H8" s="1"/>
      <c r="I8" s="1"/>
      <c r="J8" s="1"/>
      <c r="K8" s="1"/>
      <c r="L8" s="1"/>
    </row>
    <row r="9" spans="1:18" ht="12.75">
      <c r="A9" s="4" t="s">
        <v>1</v>
      </c>
      <c r="B9" s="164">
        <v>3170.196</v>
      </c>
      <c r="C9" s="164">
        <v>2026.3292000000001</v>
      </c>
      <c r="D9" s="165">
        <v>2229.134</v>
      </c>
      <c r="E9" s="166">
        <v>13110.240000000005</v>
      </c>
      <c r="F9" s="173">
        <f>SUM(B9:E9)</f>
        <v>20535.899200000007</v>
      </c>
      <c r="G9" s="1"/>
      <c r="H9" s="1"/>
      <c r="I9" s="1"/>
      <c r="J9" s="1"/>
      <c r="K9" s="1"/>
      <c r="L9" s="1"/>
      <c r="N9" s="82" t="s">
        <v>85</v>
      </c>
      <c r="O9" s="82" t="s">
        <v>92</v>
      </c>
      <c r="P9" s="82" t="s">
        <v>87</v>
      </c>
      <c r="Q9" s="82" t="s">
        <v>88</v>
      </c>
      <c r="R9" s="82" t="s">
        <v>6</v>
      </c>
    </row>
    <row r="10" spans="1:18" ht="12.75">
      <c r="A10" s="5"/>
      <c r="B10" s="164"/>
      <c r="C10" s="164"/>
      <c r="D10" s="165"/>
      <c r="E10" s="167"/>
      <c r="F10" s="84">
        <f>+F9/F13</f>
        <v>0.9976089523931444</v>
      </c>
      <c r="G10" s="1"/>
      <c r="H10" s="1"/>
      <c r="I10" s="1"/>
      <c r="J10" s="1"/>
      <c r="K10" s="1"/>
      <c r="L10" s="1"/>
      <c r="N10" s="130">
        <f>+B13</f>
        <v>3170.196</v>
      </c>
      <c r="O10" s="130">
        <f>+C13</f>
        <v>2070.0492</v>
      </c>
      <c r="P10" s="131">
        <f>+D13</f>
        <v>2229.134</v>
      </c>
      <c r="Q10" s="131">
        <f>+E13</f>
        <v>13115.740000000005</v>
      </c>
      <c r="R10" s="130">
        <f>SUM(N10:Q10)</f>
        <v>20585.119200000005</v>
      </c>
    </row>
    <row r="11" spans="1:16" ht="12.75">
      <c r="A11" s="5" t="s">
        <v>2</v>
      </c>
      <c r="B11" s="164"/>
      <c r="C11" s="164">
        <v>43.72</v>
      </c>
      <c r="D11" s="168"/>
      <c r="E11" s="167">
        <v>5.5</v>
      </c>
      <c r="F11" s="173">
        <f>SUM(B11:E11)</f>
        <v>49.22</v>
      </c>
      <c r="G11" s="1"/>
      <c r="H11" s="1"/>
      <c r="I11" s="1"/>
      <c r="J11" s="1"/>
      <c r="K11" s="1"/>
      <c r="N11" s="3"/>
      <c r="O11" s="128"/>
      <c r="P11" s="3"/>
    </row>
    <row r="12" spans="1:18" ht="13.5" thickBot="1">
      <c r="A12" s="41"/>
      <c r="B12" s="16"/>
      <c r="C12" s="16"/>
      <c r="D12" s="16"/>
      <c r="E12" s="163"/>
      <c r="F12" s="84">
        <f>+F11/F13</f>
        <v>0.002391047606855732</v>
      </c>
      <c r="G12" s="1"/>
      <c r="H12" s="1"/>
      <c r="I12" s="1"/>
      <c r="J12" s="1"/>
      <c r="K12" s="1"/>
      <c r="L12" s="1"/>
      <c r="M12" s="79"/>
      <c r="N12" s="132">
        <f>+N10/$R$10</f>
        <v>0.15400425759982964</v>
      </c>
      <c r="O12" s="132">
        <f>+O10/$R$10</f>
        <v>0.10056046699987044</v>
      </c>
      <c r="P12" s="132">
        <f>+P10/$R$10</f>
        <v>0.10828861267900744</v>
      </c>
      <c r="Q12" s="132">
        <f>+Q10/$R$10</f>
        <v>0.6371466627212925</v>
      </c>
      <c r="R12" s="132">
        <f>+R10/$R$10</f>
        <v>1</v>
      </c>
    </row>
    <row r="13" spans="1:16" ht="15.75" thickTop="1">
      <c r="A13" s="22" t="s">
        <v>5</v>
      </c>
      <c r="B13" s="170">
        <f>+SUM(B9:B12)</f>
        <v>3170.196</v>
      </c>
      <c r="C13" s="170">
        <f>+SUM(C9:C12)</f>
        <v>2070.0492</v>
      </c>
      <c r="D13" s="170">
        <f>+SUM(D9:D12)</f>
        <v>2229.134</v>
      </c>
      <c r="E13" s="171">
        <f>+SUM(E9:E12)</f>
        <v>13115.740000000005</v>
      </c>
      <c r="F13" s="172">
        <f>SUM(B13:E13)</f>
        <v>20585.119200000005</v>
      </c>
      <c r="G13" s="1"/>
      <c r="H13" s="1"/>
      <c r="I13" s="1"/>
      <c r="J13" s="1"/>
      <c r="K13" s="1"/>
      <c r="L13" s="1"/>
      <c r="M13" s="79"/>
      <c r="N13" s="3"/>
      <c r="O13" s="3"/>
      <c r="P13" s="3"/>
    </row>
    <row r="14" spans="1:17" ht="12.75">
      <c r="A14" s="24"/>
      <c r="B14" s="25">
        <f>+B13/F13</f>
        <v>0.15400425759982964</v>
      </c>
      <c r="C14" s="25">
        <f>+C13/F13</f>
        <v>0.10056046699987044</v>
      </c>
      <c r="D14" s="25">
        <f>+D13/F13</f>
        <v>0.10828861267900744</v>
      </c>
      <c r="E14" s="26">
        <f>+E13/F13</f>
        <v>0.6371466627212925</v>
      </c>
      <c r="F14" s="27"/>
      <c r="G14" s="1"/>
      <c r="H14" s="1"/>
      <c r="I14" s="1"/>
      <c r="J14" s="1"/>
      <c r="K14" s="1"/>
      <c r="L14" s="1"/>
      <c r="N14" s="129"/>
      <c r="O14" s="3"/>
      <c r="P14" s="3"/>
      <c r="Q14" s="9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9"/>
      <c r="N15" s="129"/>
      <c r="O15" s="129"/>
      <c r="P15" s="3"/>
      <c r="Q15" s="9"/>
    </row>
    <row r="16" spans="1:16" ht="12.75">
      <c r="A16" s="1"/>
      <c r="B16" s="78"/>
      <c r="C16" s="78"/>
      <c r="D16" s="78"/>
      <c r="E16" s="78"/>
      <c r="F16" s="78"/>
      <c r="G16" s="1"/>
      <c r="H16" s="1"/>
      <c r="I16" s="1"/>
      <c r="J16" s="1"/>
      <c r="K16" s="1"/>
      <c r="L16" s="1"/>
      <c r="N16" s="3"/>
      <c r="O16" s="3"/>
      <c r="P16" s="3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3"/>
      <c r="O17" s="3"/>
      <c r="P17" s="3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3"/>
      <c r="O18" s="3"/>
      <c r="P18" s="3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3"/>
      <c r="O19" s="3"/>
      <c r="P19" s="3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3"/>
      <c r="O20" s="3"/>
      <c r="P20" s="3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3"/>
      <c r="O21" s="3"/>
      <c r="P21" s="3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7:12" ht="12.75">
      <c r="G24" s="1"/>
      <c r="H24" s="1"/>
      <c r="I24" s="1"/>
      <c r="J24" s="1"/>
      <c r="K24" s="1"/>
      <c r="L24" s="1"/>
    </row>
    <row r="25" spans="1:12" ht="12.75">
      <c r="A25" s="40" t="s">
        <v>18</v>
      </c>
      <c r="B25" s="40"/>
      <c r="C25" s="40"/>
      <c r="G25" s="1"/>
      <c r="H25" s="1"/>
      <c r="I25" s="1"/>
      <c r="J25" s="1"/>
      <c r="K25" s="1"/>
      <c r="L25" s="1"/>
    </row>
    <row r="26" spans="1:12" ht="12.75">
      <c r="A26" s="59"/>
      <c r="B26" s="59"/>
      <c r="C26" s="59"/>
      <c r="D26" s="60"/>
      <c r="E26" s="60"/>
      <c r="F26" s="60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ht="19.5" customHeight="1">
      <c r="A28" s="134" t="s">
        <v>3</v>
      </c>
      <c r="B28" s="135" t="s">
        <v>0</v>
      </c>
      <c r="C28" s="135" t="s">
        <v>0</v>
      </c>
      <c r="D28" s="136" t="s">
        <v>83</v>
      </c>
      <c r="E28" s="137" t="s">
        <v>0</v>
      </c>
      <c r="F28" s="138" t="s">
        <v>5</v>
      </c>
      <c r="G28" s="1"/>
      <c r="H28" s="1"/>
      <c r="I28" s="1"/>
      <c r="J28" s="1"/>
      <c r="K28" s="1"/>
      <c r="M28" s="1"/>
    </row>
    <row r="29" spans="1:18" ht="19.5" customHeight="1">
      <c r="A29" s="139" t="s">
        <v>10</v>
      </c>
      <c r="B29" s="139" t="s">
        <v>81</v>
      </c>
      <c r="C29" s="139" t="s">
        <v>82</v>
      </c>
      <c r="D29" s="140" t="s">
        <v>4</v>
      </c>
      <c r="E29" s="141" t="s">
        <v>84</v>
      </c>
      <c r="F29" s="142"/>
      <c r="G29" s="1"/>
      <c r="H29" s="1"/>
      <c r="I29" s="1"/>
      <c r="J29" s="1"/>
      <c r="K29" s="1"/>
      <c r="N29" t="s">
        <v>85</v>
      </c>
      <c r="O29" t="s">
        <v>92</v>
      </c>
      <c r="P29" s="79" t="s">
        <v>87</v>
      </c>
      <c r="Q29" s="79" t="s">
        <v>88</v>
      </c>
      <c r="R29" t="s">
        <v>6</v>
      </c>
    </row>
    <row r="30" spans="1:18" ht="12.75">
      <c r="A30" s="2">
        <v>500</v>
      </c>
      <c r="B30" s="164">
        <v>613.88</v>
      </c>
      <c r="C30" s="164">
        <v>7.98</v>
      </c>
      <c r="D30" s="164"/>
      <c r="E30" s="164"/>
      <c r="F30" s="133">
        <f>SUM(B30:E30)</f>
        <v>621.86</v>
      </c>
      <c r="G30" s="78"/>
      <c r="H30" s="1"/>
      <c r="I30" s="1"/>
      <c r="J30" s="1"/>
      <c r="K30" s="1"/>
      <c r="M30" s="61">
        <v>500</v>
      </c>
      <c r="N30" s="150">
        <f>+B30</f>
        <v>613.88</v>
      </c>
      <c r="O30" s="150">
        <f>+C30</f>
        <v>7.98</v>
      </c>
      <c r="P30" s="150">
        <f>+D30</f>
        <v>0</v>
      </c>
      <c r="Q30" s="150">
        <f>+E30</f>
        <v>0</v>
      </c>
      <c r="R30" s="150">
        <f>+F30</f>
        <v>621.86</v>
      </c>
    </row>
    <row r="31" spans="1:18" ht="12.75">
      <c r="A31" s="2"/>
      <c r="B31" s="164"/>
      <c r="C31" s="164"/>
      <c r="D31" s="164"/>
      <c r="E31" s="164"/>
      <c r="F31" s="72">
        <f>+F30/$F$40</f>
        <v>0.03020920082891723</v>
      </c>
      <c r="G31" s="78"/>
      <c r="H31" s="1"/>
      <c r="I31" s="1"/>
      <c r="J31" s="1"/>
      <c r="K31" s="1"/>
      <c r="M31" s="61">
        <v>220</v>
      </c>
      <c r="N31" s="150">
        <f>+B32</f>
        <v>2506.296</v>
      </c>
      <c r="O31" s="150">
        <f>+C32</f>
        <v>55.43</v>
      </c>
      <c r="P31" s="150">
        <f>+D32</f>
        <v>1874.1640000000002</v>
      </c>
      <c r="Q31" s="150">
        <f>+E32</f>
        <v>3405.787</v>
      </c>
      <c r="R31" s="150">
        <f>+F32</f>
        <v>7841.677</v>
      </c>
    </row>
    <row r="32" spans="1:18" ht="12.75">
      <c r="A32" s="2">
        <v>220</v>
      </c>
      <c r="B32" s="164">
        <v>2506.296</v>
      </c>
      <c r="C32" s="164">
        <v>55.43</v>
      </c>
      <c r="D32" s="164">
        <v>1874.1640000000002</v>
      </c>
      <c r="E32" s="164">
        <v>3405.787</v>
      </c>
      <c r="F32" s="133">
        <f>SUM(B32:E32)</f>
        <v>7841.677</v>
      </c>
      <c r="G32" s="78"/>
      <c r="H32" s="1"/>
      <c r="I32" s="1"/>
      <c r="J32" s="1"/>
      <c r="K32" s="1"/>
      <c r="M32" s="61">
        <v>138</v>
      </c>
      <c r="N32" s="150">
        <f>+B34</f>
        <v>6.34</v>
      </c>
      <c r="O32" s="150">
        <f>+C34</f>
        <v>706.876</v>
      </c>
      <c r="P32" s="150">
        <f>+D34</f>
        <v>354.97</v>
      </c>
      <c r="Q32" s="150">
        <f>+E34</f>
        <v>3348.7479999999996</v>
      </c>
      <c r="R32" s="150">
        <f>+F34</f>
        <v>4416.933999999999</v>
      </c>
    </row>
    <row r="33" spans="1:18" ht="12.75">
      <c r="A33" s="2"/>
      <c r="B33" s="164"/>
      <c r="C33" s="164"/>
      <c r="D33" s="164"/>
      <c r="E33" s="164"/>
      <c r="F33" s="72">
        <f>+F32/$F$40</f>
        <v>0.38093911061734337</v>
      </c>
      <c r="G33" s="78"/>
      <c r="H33" s="1"/>
      <c r="I33" s="1"/>
      <c r="J33" s="1"/>
      <c r="K33" s="1"/>
      <c r="M33" s="61" t="s">
        <v>21</v>
      </c>
      <c r="N33" s="150">
        <f>+B36</f>
        <v>43.68</v>
      </c>
      <c r="O33" s="150">
        <f>+C36</f>
        <v>1037.3972</v>
      </c>
      <c r="P33" s="150">
        <f>+D36</f>
        <v>0</v>
      </c>
      <c r="Q33" s="150">
        <f>+E36</f>
        <v>4826.075</v>
      </c>
      <c r="R33" s="150">
        <f>+F36</f>
        <v>5907.1522</v>
      </c>
    </row>
    <row r="34" spans="1:18" ht="12.75">
      <c r="A34" s="2">
        <v>138</v>
      </c>
      <c r="B34" s="164">
        <v>6.34</v>
      </c>
      <c r="C34" s="164">
        <v>706.876</v>
      </c>
      <c r="D34" s="164">
        <v>354.97</v>
      </c>
      <c r="E34" s="164">
        <v>3348.7479999999996</v>
      </c>
      <c r="F34" s="133">
        <f>SUM(B34:E34)</f>
        <v>4416.933999999999</v>
      </c>
      <c r="G34" s="78"/>
      <c r="H34" s="1"/>
      <c r="I34" s="1"/>
      <c r="J34" s="1"/>
      <c r="K34" s="1"/>
      <c r="M34" s="61" t="s">
        <v>93</v>
      </c>
      <c r="N34" s="150">
        <f>+B38</f>
        <v>0</v>
      </c>
      <c r="O34" s="150">
        <f>+C38</f>
        <v>262.366</v>
      </c>
      <c r="P34" s="150">
        <f>+D38</f>
        <v>0</v>
      </c>
      <c r="Q34" s="150">
        <f>+E38</f>
        <v>1535.13</v>
      </c>
      <c r="R34" s="150">
        <f>+F38</f>
        <v>1797.496</v>
      </c>
    </row>
    <row r="35" spans="1:18" ht="12.75">
      <c r="A35" s="2"/>
      <c r="B35" s="164"/>
      <c r="C35" s="164"/>
      <c r="D35" s="164"/>
      <c r="E35" s="164"/>
      <c r="F35" s="72">
        <f>+F34/$F$40</f>
        <v>0.2145692700190922</v>
      </c>
      <c r="G35" s="78"/>
      <c r="H35" s="1"/>
      <c r="I35" s="1"/>
      <c r="J35" s="1"/>
      <c r="K35" s="1"/>
      <c r="M35" t="s">
        <v>6</v>
      </c>
      <c r="N35" s="150">
        <f>SUM(N30:N34)</f>
        <v>3170.196</v>
      </c>
      <c r="O35" s="150">
        <f>SUM(O30:O34)</f>
        <v>2070.0492</v>
      </c>
      <c r="P35" s="150">
        <f>SUM(P30:P34)</f>
        <v>2229.134</v>
      </c>
      <c r="Q35" s="150">
        <f>SUM(Q30:Q34)</f>
        <v>13115.740000000002</v>
      </c>
      <c r="R35" s="150">
        <f>SUM(N35:Q35)</f>
        <v>20585.1192</v>
      </c>
    </row>
    <row r="36" spans="1:11" ht="12.75">
      <c r="A36" s="81" t="s">
        <v>20</v>
      </c>
      <c r="B36" s="164">
        <v>43.68</v>
      </c>
      <c r="C36" s="164">
        <v>1037.3972</v>
      </c>
      <c r="D36" s="164"/>
      <c r="E36" s="164">
        <v>4826.075</v>
      </c>
      <c r="F36" s="133">
        <f>SUM(B36:E36)</f>
        <v>5907.1522</v>
      </c>
      <c r="G36" s="78"/>
      <c r="H36" s="1"/>
      <c r="I36" s="1"/>
      <c r="J36" s="1"/>
      <c r="K36" s="1"/>
    </row>
    <row r="37" spans="1:11" ht="12.75">
      <c r="A37" s="2"/>
      <c r="B37" s="165"/>
      <c r="C37" s="165"/>
      <c r="D37" s="165"/>
      <c r="E37" s="164"/>
      <c r="F37" s="72">
        <f>+F36/$F$40</f>
        <v>0.2869622537818484</v>
      </c>
      <c r="G37" s="78"/>
      <c r="H37" s="1"/>
      <c r="I37" s="1"/>
      <c r="J37" s="1"/>
      <c r="K37" s="1"/>
    </row>
    <row r="38" spans="1:17" ht="12.75">
      <c r="A38" s="2" t="s">
        <v>7</v>
      </c>
      <c r="B38" s="165"/>
      <c r="C38" s="165">
        <v>262.366</v>
      </c>
      <c r="D38" s="165"/>
      <c r="E38" s="164">
        <v>1535.13</v>
      </c>
      <c r="F38" s="133">
        <f>SUM(B38:E38)</f>
        <v>1797.496</v>
      </c>
      <c r="G38" s="1"/>
      <c r="H38" s="1"/>
      <c r="I38" s="1"/>
      <c r="J38" s="1"/>
      <c r="K38" s="1"/>
      <c r="P38" s="85"/>
      <c r="Q38" s="85"/>
    </row>
    <row r="39" spans="1:17" ht="13.5" thickBot="1">
      <c r="A39" s="18"/>
      <c r="B39" s="18"/>
      <c r="C39" s="18"/>
      <c r="D39" s="19"/>
      <c r="E39" s="20"/>
      <c r="F39" s="153">
        <f>+F38/$F$40</f>
        <v>0.08732016475279872</v>
      </c>
      <c r="G39" s="1"/>
      <c r="H39" s="1"/>
      <c r="I39" s="1"/>
      <c r="J39" s="1"/>
      <c r="K39" s="1"/>
      <c r="M39" s="1"/>
      <c r="P39" s="85"/>
      <c r="Q39" s="85"/>
    </row>
    <row r="40" spans="1:17" ht="15.75" thickTop="1">
      <c r="A40" s="22" t="s">
        <v>5</v>
      </c>
      <c r="B40" s="169">
        <f>SUM(B30:B39)</f>
        <v>3170.196</v>
      </c>
      <c r="C40" s="169">
        <f>SUM(C30:C39)</f>
        <v>2070.0492</v>
      </c>
      <c r="D40" s="169">
        <f>SUM(D30:D39)</f>
        <v>2229.134</v>
      </c>
      <c r="E40" s="169">
        <f>SUM(E30:E39)</f>
        <v>13115.740000000002</v>
      </c>
      <c r="F40" s="172">
        <f>SUM(B40:E40)</f>
        <v>20585.1192</v>
      </c>
      <c r="H40" s="1"/>
      <c r="I40" s="1"/>
      <c r="J40" s="1"/>
      <c r="K40" s="1"/>
      <c r="L40" s="1"/>
      <c r="P40" s="85"/>
      <c r="Q40" s="85"/>
    </row>
    <row r="41" spans="1:17" ht="12.75">
      <c r="A41" s="43"/>
      <c r="B41" s="25">
        <f>+B40/$F$40</f>
        <v>0.15400425759982966</v>
      </c>
      <c r="C41" s="25">
        <f>+C40/$F$40</f>
        <v>0.10056046699987047</v>
      </c>
      <c r="D41" s="25">
        <f>+D40/$F$40</f>
        <v>0.10828861267900745</v>
      </c>
      <c r="E41" s="83">
        <f>+E40/F40</f>
        <v>0.6371466627212924</v>
      </c>
      <c r="F41" s="44"/>
      <c r="H41" s="1"/>
      <c r="I41" s="1"/>
      <c r="J41" s="1"/>
      <c r="K41" s="1"/>
      <c r="L41" s="1"/>
      <c r="P41" s="86"/>
      <c r="Q41" s="85"/>
    </row>
    <row r="42" spans="8:17" ht="12.75">
      <c r="H42" s="1"/>
      <c r="I42" s="1"/>
      <c r="J42" s="1"/>
      <c r="K42" s="1"/>
      <c r="L42" s="1"/>
      <c r="P42" s="85"/>
      <c r="Q42" s="85"/>
    </row>
    <row r="43" spans="8:12" ht="12.75">
      <c r="H43" s="1"/>
      <c r="I43" s="1"/>
      <c r="J43" s="1"/>
      <c r="K43" s="1"/>
      <c r="L43" s="1"/>
    </row>
    <row r="44" spans="8:12" ht="12.75">
      <c r="H44" s="1"/>
      <c r="I44" s="1"/>
      <c r="J44" s="1"/>
      <c r="K44" s="1"/>
      <c r="L44" s="1"/>
    </row>
    <row r="45" spans="8:12" ht="12.75">
      <c r="H45" s="1"/>
      <c r="I45" s="1"/>
      <c r="J45" s="1"/>
      <c r="K45" s="1"/>
      <c r="L45" s="1"/>
    </row>
    <row r="46" spans="8:12" ht="12.75">
      <c r="H46" s="1"/>
      <c r="I46" s="1"/>
      <c r="J46" s="1"/>
      <c r="K46" s="1"/>
      <c r="L46" s="1"/>
    </row>
    <row r="47" spans="8:12" ht="12.75">
      <c r="H47" s="1"/>
      <c r="I47" s="1"/>
      <c r="J47" s="1"/>
      <c r="K47" s="1"/>
      <c r="L47" s="1"/>
    </row>
    <row r="48" spans="8:12" ht="12.75">
      <c r="H48" s="1"/>
      <c r="I48" s="1"/>
      <c r="J48" s="45"/>
      <c r="K48" s="45"/>
      <c r="L48" s="45"/>
    </row>
    <row r="49" spans="1:12" ht="12.75">
      <c r="A49" s="40" t="s">
        <v>19</v>
      </c>
      <c r="B49" s="40"/>
      <c r="C49" s="40"/>
      <c r="H49" s="1"/>
      <c r="I49" s="1"/>
      <c r="J49" s="45"/>
      <c r="K49" s="45"/>
      <c r="L49" s="45"/>
    </row>
    <row r="50" spans="1:12" ht="12.75">
      <c r="A50" s="40"/>
      <c r="B50" s="40"/>
      <c r="C50" s="40"/>
      <c r="D50" s="1"/>
      <c r="E50" s="1"/>
      <c r="F50" s="1"/>
      <c r="G50" s="1"/>
      <c r="H50" s="1"/>
      <c r="I50" s="1"/>
      <c r="J50" s="45"/>
      <c r="K50" s="45"/>
      <c r="L50" s="45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customHeight="1">
      <c r="A52" s="143" t="s">
        <v>8</v>
      </c>
      <c r="B52" s="144" t="s">
        <v>1</v>
      </c>
      <c r="C52" s="145" t="s">
        <v>2</v>
      </c>
      <c r="D52" s="146" t="s">
        <v>5</v>
      </c>
      <c r="G52" s="1"/>
      <c r="H52" s="1"/>
      <c r="I52" s="1"/>
      <c r="J52" s="1"/>
      <c r="K52" s="1"/>
      <c r="L52" s="1"/>
    </row>
    <row r="53" spans="1:14" ht="15" customHeight="1">
      <c r="A53" s="147" t="s">
        <v>10</v>
      </c>
      <c r="B53" s="147"/>
      <c r="C53" s="148"/>
      <c r="D53" s="149"/>
      <c r="G53" s="46"/>
      <c r="H53" s="46"/>
      <c r="I53" s="46"/>
      <c r="J53" s="46"/>
      <c r="K53" s="46"/>
      <c r="L53" s="46"/>
      <c r="N53" t="s">
        <v>6</v>
      </c>
    </row>
    <row r="54" spans="1:15" ht="12.75">
      <c r="A54" s="6">
        <v>500</v>
      </c>
      <c r="B54" s="174">
        <v>621.86</v>
      </c>
      <c r="C54" s="164"/>
      <c r="D54" s="151">
        <f>+SUM(B54:C54)</f>
        <v>621.86</v>
      </c>
      <c r="G54" s="3"/>
      <c r="H54" s="45"/>
      <c r="I54" s="45"/>
      <c r="J54" s="45"/>
      <c r="K54" s="45"/>
      <c r="L54" s="45"/>
      <c r="M54" t="s">
        <v>1</v>
      </c>
      <c r="N54" s="31">
        <f>+B64</f>
        <v>20535.899200000003</v>
      </c>
      <c r="O54" s="86">
        <f>+N54/N56</f>
        <v>0.9976089523931442</v>
      </c>
    </row>
    <row r="55" spans="1:15" ht="12.75">
      <c r="A55" s="2"/>
      <c r="B55" s="164"/>
      <c r="C55" s="164"/>
      <c r="D55" s="72">
        <f>+D54/$D$64</f>
        <v>0.030209200828917225</v>
      </c>
      <c r="G55" s="47"/>
      <c r="H55" s="48"/>
      <c r="I55" s="49"/>
      <c r="J55" s="49"/>
      <c r="K55" s="49"/>
      <c r="L55" s="49"/>
      <c r="M55" t="s">
        <v>2</v>
      </c>
      <c r="N55" s="31">
        <f>+C64</f>
        <v>49.22</v>
      </c>
      <c r="O55" s="86">
        <f>+N55/N56</f>
        <v>0.002391047606855732</v>
      </c>
    </row>
    <row r="56" spans="1:14" ht="12.75">
      <c r="A56" s="2">
        <v>220</v>
      </c>
      <c r="B56" s="164">
        <v>7841.677</v>
      </c>
      <c r="C56" s="164"/>
      <c r="D56" s="151">
        <f>+SUM(B56:C56)</f>
        <v>7841.677</v>
      </c>
      <c r="F56" s="3"/>
      <c r="G56" s="127"/>
      <c r="H56" s="51"/>
      <c r="I56" s="52"/>
      <c r="J56" s="52"/>
      <c r="K56" s="52"/>
      <c r="L56" s="52"/>
      <c r="M56" t="s">
        <v>6</v>
      </c>
      <c r="N56" s="75">
        <f>SUM(N54:N55)</f>
        <v>20585.119200000005</v>
      </c>
    </row>
    <row r="57" spans="1:12" ht="12.75">
      <c r="A57" s="2"/>
      <c r="B57" s="164"/>
      <c r="C57" s="164"/>
      <c r="D57" s="72">
        <f>+D56/$D$64</f>
        <v>0.3809391106173433</v>
      </c>
      <c r="G57" s="53"/>
      <c r="H57" s="54"/>
      <c r="I57" s="49"/>
      <c r="J57" s="49"/>
      <c r="K57" s="49"/>
      <c r="L57" s="49"/>
    </row>
    <row r="58" spans="1:12" ht="12.75">
      <c r="A58" s="2">
        <v>138</v>
      </c>
      <c r="B58" s="164">
        <v>4416.934</v>
      </c>
      <c r="C58" s="164"/>
      <c r="D58" s="151">
        <f>+SUM(B58:C58)</f>
        <v>4416.934</v>
      </c>
      <c r="G58" s="50"/>
      <c r="H58" s="51"/>
      <c r="I58" s="52"/>
      <c r="J58" s="52"/>
      <c r="K58" s="52"/>
      <c r="L58" s="52"/>
    </row>
    <row r="59" spans="1:15" ht="12.75">
      <c r="A59" s="2"/>
      <c r="B59" s="164"/>
      <c r="C59" s="164"/>
      <c r="D59" s="72">
        <f>+D58/$D$64</f>
        <v>0.2145692700190922</v>
      </c>
      <c r="G59" s="53"/>
      <c r="H59" s="54"/>
      <c r="I59" s="49"/>
      <c r="J59" s="49"/>
      <c r="K59" s="49"/>
      <c r="L59" s="49"/>
      <c r="N59" s="48"/>
      <c r="O59" s="48"/>
    </row>
    <row r="60" spans="1:12" ht="12.75">
      <c r="A60" s="81" t="s">
        <v>20</v>
      </c>
      <c r="B60" s="164">
        <v>5901.6522</v>
      </c>
      <c r="C60" s="164">
        <v>5.5</v>
      </c>
      <c r="D60" s="151">
        <f>+SUM(B60:C60)</f>
        <v>5907.1522</v>
      </c>
      <c r="G60" s="50"/>
      <c r="H60" s="51"/>
      <c r="I60" s="52"/>
      <c r="J60" s="52"/>
      <c r="K60" s="52"/>
      <c r="L60" s="52"/>
    </row>
    <row r="61" spans="1:12" ht="12.75">
      <c r="A61" s="2"/>
      <c r="B61" s="164"/>
      <c r="C61" s="164"/>
      <c r="D61" s="72">
        <f>+D60/$D$64</f>
        <v>0.28696225378184836</v>
      </c>
      <c r="G61" s="53"/>
      <c r="H61" s="54"/>
      <c r="I61" s="49"/>
      <c r="J61" s="49"/>
      <c r="K61" s="49"/>
      <c r="L61" s="49"/>
    </row>
    <row r="62" spans="1:12" ht="12.75">
      <c r="A62" s="2" t="s">
        <v>7</v>
      </c>
      <c r="B62" s="164">
        <v>1753.776</v>
      </c>
      <c r="C62" s="164">
        <v>43.72</v>
      </c>
      <c r="D62" s="151">
        <f>+SUM(B62:C62)</f>
        <v>1797.496</v>
      </c>
      <c r="G62" s="55"/>
      <c r="H62" s="51"/>
      <c r="I62" s="52"/>
      <c r="J62" s="52"/>
      <c r="K62" s="52"/>
      <c r="L62" s="52"/>
    </row>
    <row r="63" spans="1:12" ht="13.5" thickBot="1">
      <c r="A63" s="14"/>
      <c r="B63" s="47"/>
      <c r="C63" s="12"/>
      <c r="D63" s="72">
        <f>+D62/$D$64</f>
        <v>0.08732016475279869</v>
      </c>
      <c r="G63" s="54"/>
      <c r="H63" s="54"/>
      <c r="I63" s="56"/>
      <c r="J63" s="56"/>
      <c r="K63" s="56"/>
      <c r="L63" s="56"/>
    </row>
    <row r="64" spans="1:12" ht="15.75" thickTop="1">
      <c r="A64" s="29" t="s">
        <v>5</v>
      </c>
      <c r="B64" s="42">
        <f>+SUM(B54:B62)</f>
        <v>20535.899200000003</v>
      </c>
      <c r="C64" s="42">
        <f>+SUM(C54:C62)</f>
        <v>49.22</v>
      </c>
      <c r="D64" s="152">
        <f>+SUM(B64:C64)</f>
        <v>20585.119200000005</v>
      </c>
      <c r="G64" s="57"/>
      <c r="H64" s="10"/>
      <c r="I64" s="10"/>
      <c r="J64" s="10"/>
      <c r="K64" s="10"/>
      <c r="L64" s="10"/>
    </row>
    <row r="65" spans="1:12" ht="12.75">
      <c r="A65" s="24"/>
      <c r="B65" s="25">
        <f>+B64/D64</f>
        <v>0.9976089523931442</v>
      </c>
      <c r="C65" s="83">
        <f>+C64/D64</f>
        <v>0.002391047606855732</v>
      </c>
      <c r="D65" s="77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0" ht="12.75">
      <c r="E70" s="31"/>
    </row>
  </sheetData>
  <sheetProtection/>
  <printOptions horizontalCentered="1" verticalCentered="1"/>
  <pageMargins left="0.5905511811023623" right="0.75" top="0.5905511811023623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3"/>
  <sheetViews>
    <sheetView view="pageBreakPreview" zoomScale="85" zoomScaleNormal="80" zoomScaleSheetLayoutView="85" workbookViewId="0" topLeftCell="A1">
      <selection activeCell="B42" sqref="B42"/>
    </sheetView>
  </sheetViews>
  <sheetFormatPr defaultColWidth="11.421875" defaultRowHeight="12.75"/>
  <cols>
    <col min="1" max="1" width="18.28125" style="0" customWidth="1"/>
    <col min="2" max="2" width="12.7109375" style="0" customWidth="1"/>
    <col min="3" max="3" width="16.7109375" style="0" customWidth="1"/>
    <col min="4" max="5" width="12.7109375" style="0" customWidth="1"/>
    <col min="6" max="6" width="10.140625" style="0" customWidth="1"/>
    <col min="7" max="7" width="12.7109375" style="0" customWidth="1"/>
    <col min="8" max="8" width="9.28125" style="0" customWidth="1"/>
    <col min="9" max="9" width="10.57421875" style="0" customWidth="1"/>
    <col min="11" max="11" width="1.7109375" style="0" customWidth="1"/>
    <col min="13" max="13" width="34.140625" style="0" customWidth="1"/>
    <col min="14" max="15" width="8.28125" style="0" customWidth="1"/>
    <col min="16" max="16" width="11.57421875" style="0" customWidth="1"/>
    <col min="17" max="17" width="12.7109375" style="0" customWidth="1"/>
    <col min="18" max="18" width="12.7109375" style="0" bestFit="1" customWidth="1"/>
  </cols>
  <sheetData>
    <row r="3" spans="1:4" ht="20.25">
      <c r="A3" s="8"/>
      <c r="B3" s="8"/>
      <c r="C3" s="8"/>
      <c r="D3" s="7"/>
    </row>
    <row r="4" spans="1:4" ht="20.25">
      <c r="A4" s="8"/>
      <c r="B4" s="8"/>
      <c r="C4" s="8"/>
      <c r="D4" s="7"/>
    </row>
    <row r="5" spans="1:4" ht="20.25">
      <c r="A5" s="8"/>
      <c r="B5" s="8"/>
      <c r="C5" s="8"/>
      <c r="D5" s="7"/>
    </row>
    <row r="6" spans="1:4" ht="20.25">
      <c r="A6" s="8" t="s">
        <v>23</v>
      </c>
      <c r="B6" s="8"/>
      <c r="C6" s="8"/>
      <c r="D6" s="7"/>
    </row>
    <row r="7" spans="1:4" ht="20.25">
      <c r="A7" s="8"/>
      <c r="B7" s="8"/>
      <c r="C7" s="8"/>
      <c r="D7" s="7"/>
    </row>
    <row r="8" spans="1:6" ht="12.75">
      <c r="A8" s="10" t="s">
        <v>24</v>
      </c>
      <c r="B8" s="10"/>
      <c r="C8" s="10"/>
      <c r="D8" s="10"/>
      <c r="E8" s="10"/>
      <c r="F8" s="10"/>
    </row>
    <row r="9" spans="1:13" ht="12.75">
      <c r="A9" s="11"/>
      <c r="B9" s="11"/>
      <c r="C9" s="11"/>
      <c r="D9" s="11"/>
      <c r="E9" s="11"/>
      <c r="F9" s="11"/>
      <c r="L9" s="58"/>
      <c r="M9" s="58"/>
    </row>
    <row r="10" spans="1:13" ht="14.25" customHeight="1">
      <c r="A10" s="154" t="s">
        <v>9</v>
      </c>
      <c r="B10" s="154" t="s">
        <v>0</v>
      </c>
      <c r="C10" s="154" t="s">
        <v>0</v>
      </c>
      <c r="D10" s="154" t="s">
        <v>83</v>
      </c>
      <c r="E10" s="155" t="s">
        <v>0</v>
      </c>
      <c r="F10" s="156" t="s">
        <v>5</v>
      </c>
      <c r="L10" s="58"/>
      <c r="M10" s="58"/>
    </row>
    <row r="11" spans="1:6" ht="14.25" customHeight="1">
      <c r="A11" s="157" t="s">
        <v>10</v>
      </c>
      <c r="B11" s="157" t="s">
        <v>81</v>
      </c>
      <c r="C11" s="157" t="s">
        <v>82</v>
      </c>
      <c r="D11" s="157" t="s">
        <v>4</v>
      </c>
      <c r="E11" s="158" t="s">
        <v>84</v>
      </c>
      <c r="F11" s="159"/>
    </row>
    <row r="12" spans="1:6" ht="14.25" customHeight="1">
      <c r="A12" s="62"/>
      <c r="B12" s="62"/>
      <c r="C12" s="62"/>
      <c r="D12" s="62"/>
      <c r="E12" s="63"/>
      <c r="F12" s="64"/>
    </row>
    <row r="13" spans="1:21" ht="14.25" customHeight="1">
      <c r="A13" s="2">
        <v>500</v>
      </c>
      <c r="B13" s="164">
        <v>613.88</v>
      </c>
      <c r="C13" s="164">
        <v>7.98</v>
      </c>
      <c r="D13" s="164"/>
      <c r="E13" s="164"/>
      <c r="F13" s="13">
        <f>SUM(B13:E13)</f>
        <v>621.86</v>
      </c>
      <c r="R13" s="73">
        <f>+U13/$U$18</f>
        <v>0.030281605589493735</v>
      </c>
      <c r="T13" s="32" t="s">
        <v>26</v>
      </c>
      <c r="U13" s="69">
        <f>+F13</f>
        <v>621.86</v>
      </c>
    </row>
    <row r="14" spans="1:21" ht="14.25" customHeight="1">
      <c r="A14" s="14"/>
      <c r="B14" s="164"/>
      <c r="C14" s="164"/>
      <c r="D14" s="164"/>
      <c r="E14" s="164"/>
      <c r="F14" s="87">
        <f>+F13/$F$23</f>
        <v>0.030281605589493735</v>
      </c>
      <c r="R14" s="73">
        <f>+U14/$U$18</f>
        <v>0.3818521372563028</v>
      </c>
      <c r="T14" s="33" t="s">
        <v>11</v>
      </c>
      <c r="U14" s="70">
        <f>+F15</f>
        <v>7841.677</v>
      </c>
    </row>
    <row r="15" spans="1:21" ht="14.25" customHeight="1">
      <c r="A15" s="2">
        <v>220</v>
      </c>
      <c r="B15" s="164">
        <v>2506.296</v>
      </c>
      <c r="C15" s="164">
        <v>55.43</v>
      </c>
      <c r="D15" s="164">
        <v>1874.1640000000002</v>
      </c>
      <c r="E15" s="164">
        <v>3405.787</v>
      </c>
      <c r="F15" s="13">
        <f>SUM(B15:E15)</f>
        <v>7841.677</v>
      </c>
      <c r="R15" s="73">
        <f>+U15/$U$18</f>
        <v>0.21508354501467356</v>
      </c>
      <c r="T15" s="33" t="s">
        <v>12</v>
      </c>
      <c r="U15" s="70">
        <f>+F17</f>
        <v>4416.933999999999</v>
      </c>
    </row>
    <row r="16" spans="1:21" ht="14.25" customHeight="1">
      <c r="A16" s="14"/>
      <c r="B16" s="164"/>
      <c r="C16" s="164"/>
      <c r="D16" s="164"/>
      <c r="E16" s="164"/>
      <c r="F16" s="15">
        <f>+F15/$F$23</f>
        <v>0.3818521372563028</v>
      </c>
      <c r="R16" s="73">
        <f>+U16/$U$18</f>
        <v>0.2873822150432059</v>
      </c>
      <c r="T16" s="33" t="s">
        <v>13</v>
      </c>
      <c r="U16" s="70">
        <f>+F19</f>
        <v>5901.6522</v>
      </c>
    </row>
    <row r="17" spans="1:21" ht="14.25" customHeight="1">
      <c r="A17" s="2">
        <v>138</v>
      </c>
      <c r="B17" s="164">
        <v>6.34</v>
      </c>
      <c r="C17" s="164">
        <v>706.876</v>
      </c>
      <c r="D17" s="164">
        <v>354.97</v>
      </c>
      <c r="E17" s="164">
        <v>3348.7479999999996</v>
      </c>
      <c r="F17" s="13">
        <f>SUM(B17:E17)</f>
        <v>4416.933999999999</v>
      </c>
      <c r="R17" s="73">
        <f>+U17/$U$18</f>
        <v>0.08540049709632387</v>
      </c>
      <c r="T17" s="34" t="s">
        <v>14</v>
      </c>
      <c r="U17" s="71">
        <f>+F21</f>
        <v>1753.776</v>
      </c>
    </row>
    <row r="18" spans="1:21" ht="14.25" customHeight="1">
      <c r="A18" s="14"/>
      <c r="B18" s="164"/>
      <c r="C18" s="164"/>
      <c r="D18" s="164"/>
      <c r="E18" s="164"/>
      <c r="F18" s="15">
        <f>+F17/$F$23</f>
        <v>0.21508354501467356</v>
      </c>
      <c r="U18" s="31">
        <f>SUM(U13:U17)</f>
        <v>20535.899200000003</v>
      </c>
    </row>
    <row r="19" spans="1:6" ht="14.25" customHeight="1">
      <c r="A19" s="81" t="s">
        <v>20</v>
      </c>
      <c r="B19" s="164">
        <v>43.68</v>
      </c>
      <c r="C19" s="164">
        <v>1037.3972</v>
      </c>
      <c r="D19" s="164"/>
      <c r="E19" s="164">
        <v>4820.575</v>
      </c>
      <c r="F19" s="13">
        <f>SUM(B19:E19)</f>
        <v>5901.6522</v>
      </c>
    </row>
    <row r="20" spans="1:6" ht="14.25" customHeight="1">
      <c r="A20" s="14"/>
      <c r="B20" s="164"/>
      <c r="C20" s="164"/>
      <c r="D20" s="164"/>
      <c r="E20" s="164"/>
      <c r="F20" s="15">
        <f>+F19/$F$23</f>
        <v>0.2873822150432059</v>
      </c>
    </row>
    <row r="21" spans="1:6" ht="14.25" customHeight="1">
      <c r="A21" s="2" t="s">
        <v>7</v>
      </c>
      <c r="B21" s="164"/>
      <c r="C21" s="164">
        <v>218.646</v>
      </c>
      <c r="D21" s="164"/>
      <c r="E21" s="164">
        <v>1535.13</v>
      </c>
      <c r="F21" s="13">
        <f>SUM(B21:E21)</f>
        <v>1753.776</v>
      </c>
    </row>
    <row r="22" spans="1:6" ht="14.25" customHeight="1" thickBot="1">
      <c r="A22" s="18"/>
      <c r="B22" s="18"/>
      <c r="C22" s="18"/>
      <c r="D22" s="19"/>
      <c r="E22" s="20"/>
      <c r="F22" s="21">
        <f>+F21/$F$23</f>
        <v>0.08540049709632387</v>
      </c>
    </row>
    <row r="23" spans="1:21" ht="14.25" customHeight="1" thickTop="1">
      <c r="A23" s="29" t="s">
        <v>5</v>
      </c>
      <c r="B23" s="177">
        <f>+SUM(B13:B21)</f>
        <v>3170.196</v>
      </c>
      <c r="C23" s="177">
        <f>+SUM(C13:C21)</f>
        <v>2026.3292</v>
      </c>
      <c r="D23" s="177">
        <f>+SUM(D13:D21)</f>
        <v>2229.134</v>
      </c>
      <c r="E23" s="175">
        <f>+SUM(E13:E21)</f>
        <v>13110.240000000002</v>
      </c>
      <c r="F23" s="23">
        <f>SUM(F15,F17,F19,F21,F13)</f>
        <v>20535.899200000003</v>
      </c>
      <c r="U23" s="1"/>
    </row>
    <row r="24" spans="1:6" ht="14.25" customHeight="1">
      <c r="A24" s="24"/>
      <c r="B24" s="176">
        <f>+B23/$F$23</f>
        <v>0.15437337168074916</v>
      </c>
      <c r="C24" s="25">
        <f>+C23/$F$23</f>
        <v>0.09867253341407127</v>
      </c>
      <c r="D24" s="25">
        <f>+D23/$F$23</f>
        <v>0.10854815648880861</v>
      </c>
      <c r="E24" s="178">
        <f>+E23/F23</f>
        <v>0.6384059384163708</v>
      </c>
      <c r="F24" s="27"/>
    </row>
    <row r="25" spans="1:6" ht="14.25" customHeight="1">
      <c r="A25" s="10"/>
      <c r="B25" s="10"/>
      <c r="C25" s="10"/>
      <c r="D25" s="125"/>
      <c r="E25" s="125"/>
      <c r="F25" s="10"/>
    </row>
    <row r="26" spans="1:6" ht="14.25" customHeight="1">
      <c r="A26" s="10"/>
      <c r="B26" s="10"/>
      <c r="C26" s="10"/>
      <c r="D26" s="125"/>
      <c r="E26" s="125"/>
      <c r="F26" s="10"/>
    </row>
    <row r="27" spans="1:19" ht="14.25" customHeight="1">
      <c r="A27" s="10" t="s">
        <v>25</v>
      </c>
      <c r="B27" s="10"/>
      <c r="C27" s="10"/>
      <c r="D27" s="10"/>
      <c r="E27" s="10"/>
      <c r="F27" s="10"/>
      <c r="S27" s="1"/>
    </row>
    <row r="28" spans="1:6" ht="14.25" customHeight="1">
      <c r="A28" s="11"/>
      <c r="B28" s="11"/>
      <c r="C28" s="11"/>
      <c r="D28" s="11"/>
      <c r="E28" s="11"/>
      <c r="F28" s="11"/>
    </row>
    <row r="29" spans="1:6" ht="14.25" customHeight="1">
      <c r="A29" s="154" t="s">
        <v>9</v>
      </c>
      <c r="B29" s="154" t="s">
        <v>0</v>
      </c>
      <c r="C29" s="154" t="s">
        <v>0</v>
      </c>
      <c r="D29" s="154" t="s">
        <v>83</v>
      </c>
      <c r="E29" s="155" t="s">
        <v>0</v>
      </c>
      <c r="F29" s="156" t="s">
        <v>5</v>
      </c>
    </row>
    <row r="30" spans="1:6" ht="14.25" customHeight="1">
      <c r="A30" s="157" t="s">
        <v>10</v>
      </c>
      <c r="B30" s="157" t="s">
        <v>81</v>
      </c>
      <c r="C30" s="157" t="s">
        <v>82</v>
      </c>
      <c r="D30" s="157" t="s">
        <v>4</v>
      </c>
      <c r="E30" s="158" t="s">
        <v>84</v>
      </c>
      <c r="F30" s="159"/>
    </row>
    <row r="31" spans="1:6" ht="14.25" customHeight="1">
      <c r="A31" s="62"/>
      <c r="B31" s="62"/>
      <c r="C31" s="62"/>
      <c r="D31" s="62"/>
      <c r="E31" s="63"/>
      <c r="F31" s="64"/>
    </row>
    <row r="32" spans="1:21" ht="14.25" customHeight="1">
      <c r="A32" s="2">
        <v>138</v>
      </c>
      <c r="B32" s="2"/>
      <c r="C32" s="2"/>
      <c r="D32" s="17"/>
      <c r="E32" s="12"/>
      <c r="F32" s="13">
        <f>SUM(B32:E32)</f>
        <v>0</v>
      </c>
      <c r="G32" s="31"/>
      <c r="R32" s="9">
        <f>+U32/$U$35</f>
        <v>0</v>
      </c>
      <c r="T32" s="32" t="s">
        <v>12</v>
      </c>
      <c r="U32" s="69">
        <f>+F32</f>
        <v>0</v>
      </c>
    </row>
    <row r="33" spans="1:21" ht="14.25" customHeight="1">
      <c r="A33" s="14"/>
      <c r="B33" s="14"/>
      <c r="C33" s="14"/>
      <c r="D33" s="28"/>
      <c r="E33" s="65"/>
      <c r="F33" s="15">
        <f>+F32/$F$38</f>
        <v>0</v>
      </c>
      <c r="R33" s="9">
        <f>+U33/$U$35</f>
        <v>1</v>
      </c>
      <c r="T33" s="124" t="s">
        <v>89</v>
      </c>
      <c r="U33" s="70">
        <f>+F34</f>
        <v>49.22</v>
      </c>
    </row>
    <row r="34" spans="1:21" ht="14.25" customHeight="1">
      <c r="A34" s="81" t="s">
        <v>20</v>
      </c>
      <c r="B34" s="81"/>
      <c r="C34" s="81">
        <v>43.72</v>
      </c>
      <c r="D34" s="17"/>
      <c r="E34" s="12">
        <v>5.5</v>
      </c>
      <c r="F34" s="13">
        <f>SUM(B34:E34)</f>
        <v>49.22</v>
      </c>
      <c r="G34" s="31"/>
      <c r="R34" s="9">
        <f>+U34/$U$35</f>
        <v>0</v>
      </c>
      <c r="T34" s="34" t="s">
        <v>14</v>
      </c>
      <c r="U34" s="71">
        <f>+F36</f>
        <v>0</v>
      </c>
    </row>
    <row r="35" spans="1:21" ht="14.25" customHeight="1">
      <c r="A35" s="14"/>
      <c r="B35" s="14"/>
      <c r="C35" s="14"/>
      <c r="D35" s="16"/>
      <c r="E35" s="65"/>
      <c r="F35" s="15">
        <f>+F34/$F$38</f>
        <v>1</v>
      </c>
      <c r="Q35" s="7"/>
      <c r="U35">
        <f>SUM(U32:U34)</f>
        <v>49.22</v>
      </c>
    </row>
    <row r="36" spans="1:6" ht="14.25" customHeight="1">
      <c r="A36" s="2" t="s">
        <v>7</v>
      </c>
      <c r="B36" s="2"/>
      <c r="C36" s="2"/>
      <c r="D36" s="17"/>
      <c r="E36" s="12"/>
      <c r="F36" s="13">
        <f>SUM(B36:E36)</f>
        <v>0</v>
      </c>
    </row>
    <row r="37" spans="1:6" ht="14.25" customHeight="1" thickBot="1">
      <c r="A37" s="14"/>
      <c r="B37" s="14"/>
      <c r="C37" s="14"/>
      <c r="D37" s="28"/>
      <c r="E37" s="65"/>
      <c r="F37" s="15">
        <f>+F36/$F$38</f>
        <v>0</v>
      </c>
    </row>
    <row r="38" spans="1:6" ht="14.25" customHeight="1" thickTop="1">
      <c r="A38" s="29" t="s">
        <v>5</v>
      </c>
      <c r="B38" s="29"/>
      <c r="C38" s="29">
        <f>+SUM(C32:C37)</f>
        <v>43.72</v>
      </c>
      <c r="D38" s="66"/>
      <c r="E38" s="30">
        <f>+SUM(E32:E37)</f>
        <v>5.5</v>
      </c>
      <c r="F38" s="67">
        <f>+F36+F34+F32</f>
        <v>49.22</v>
      </c>
    </row>
    <row r="39" spans="1:21" ht="14.25" customHeight="1">
      <c r="A39" s="24"/>
      <c r="B39" s="68"/>
      <c r="C39" s="68">
        <f>+C38/$F$38</f>
        <v>0.888256806176351</v>
      </c>
      <c r="D39" s="68"/>
      <c r="E39" s="68">
        <f>+E38/$F$38</f>
        <v>0.11174319382364893</v>
      </c>
      <c r="F39" s="27"/>
      <c r="T39" s="79" t="s">
        <v>6</v>
      </c>
      <c r="U39" s="31">
        <f>+U18+U35</f>
        <v>20585.119200000005</v>
      </c>
    </row>
    <row r="40" spans="1:6" ht="12.75">
      <c r="A40" s="1"/>
      <c r="B40" s="1"/>
      <c r="C40" s="1"/>
      <c r="D40" s="1"/>
      <c r="E40" s="1"/>
      <c r="F40" s="76"/>
    </row>
    <row r="41" spans="5:6" ht="12.75">
      <c r="E41" s="31"/>
      <c r="F41" s="31"/>
    </row>
    <row r="42" spans="5:6" ht="12.75">
      <c r="E42" s="31"/>
      <c r="F42" s="31"/>
    </row>
    <row r="43" spans="5:17" ht="12.75">
      <c r="E43" s="31"/>
      <c r="Q43" s="31"/>
    </row>
    <row r="44" ht="12.75">
      <c r="E44" s="31"/>
    </row>
    <row r="46" ht="12.75">
      <c r="N46" s="7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1"/>
    </row>
    <row r="76" spans="6:12" ht="12.75">
      <c r="F76" s="1"/>
      <c r="G76" s="79" t="s">
        <v>85</v>
      </c>
      <c r="H76" s="79" t="s">
        <v>86</v>
      </c>
      <c r="I76" s="80" t="s">
        <v>87</v>
      </c>
      <c r="J76" s="80" t="s">
        <v>88</v>
      </c>
      <c r="L76" s="80" t="s">
        <v>5</v>
      </c>
    </row>
    <row r="77" spans="6:12" ht="12.75">
      <c r="F77" s="1" t="s">
        <v>1</v>
      </c>
      <c r="G77">
        <f>+B23</f>
        <v>3170.196</v>
      </c>
      <c r="H77">
        <f>+C23</f>
        <v>2026.3292</v>
      </c>
      <c r="I77">
        <f>+D23</f>
        <v>2229.134</v>
      </c>
      <c r="J77">
        <f>+E23</f>
        <v>13110.240000000002</v>
      </c>
      <c r="L77" s="76">
        <f>G77+H77+I77+J77</f>
        <v>20535.8992</v>
      </c>
    </row>
    <row r="78" spans="6:12" ht="12.75">
      <c r="F78" s="1" t="s">
        <v>15</v>
      </c>
      <c r="G78">
        <f>+B38</f>
        <v>0</v>
      </c>
      <c r="H78">
        <f>+C38</f>
        <v>43.72</v>
      </c>
      <c r="I78">
        <f>+D38</f>
        <v>0</v>
      </c>
      <c r="J78">
        <f>+E38</f>
        <v>5.5</v>
      </c>
      <c r="L78" s="76">
        <f>G78+H78+I78+J78</f>
        <v>49.22</v>
      </c>
    </row>
    <row r="79" spans="6:12" ht="12.75">
      <c r="F79" s="1" t="s">
        <v>6</v>
      </c>
      <c r="G79" s="76">
        <f>SUM(G77:G78)</f>
        <v>3170.196</v>
      </c>
      <c r="H79" s="76">
        <f>SUM(H77:H78)</f>
        <v>2070.0492</v>
      </c>
      <c r="I79" s="76">
        <f>SUM(I77:I78)</f>
        <v>2229.134</v>
      </c>
      <c r="J79" s="76">
        <f>SUM(J77:J78)</f>
        <v>13115.740000000002</v>
      </c>
      <c r="L79" s="76">
        <f>SUM(L77:L78)</f>
        <v>20585.1192</v>
      </c>
    </row>
    <row r="80" spans="6:12" ht="12.75">
      <c r="F80" s="1"/>
      <c r="I80" s="35"/>
      <c r="J80" s="36"/>
      <c r="L80" s="35"/>
    </row>
    <row r="81" spans="6:12" ht="12.75">
      <c r="F81" s="1"/>
      <c r="I81" s="74"/>
      <c r="J81" s="37"/>
      <c r="L81" s="37"/>
    </row>
    <row r="82" spans="7:11" ht="12.75">
      <c r="G82" s="85">
        <f>+G77/$L$77</f>
        <v>0.1543733716807492</v>
      </c>
      <c r="H82" s="85">
        <f>+H77/$L$77</f>
        <v>0.0986725334140713</v>
      </c>
      <c r="I82" s="85">
        <f>+I77/$L$77</f>
        <v>0.10854815648880864</v>
      </c>
      <c r="J82" s="85">
        <f>+J77/$L$77</f>
        <v>0.6384059384163709</v>
      </c>
      <c r="K82" s="85">
        <f>+K77/$L$77</f>
        <v>0</v>
      </c>
    </row>
    <row r="83" spans="7:11" ht="12.75">
      <c r="G83" s="85">
        <f>+G78/$L$78</f>
        <v>0</v>
      </c>
      <c r="H83" s="85">
        <f>+H78/$L$78</f>
        <v>0.888256806176351</v>
      </c>
      <c r="I83" s="85">
        <f>+I78/$L$78</f>
        <v>0</v>
      </c>
      <c r="J83" s="85">
        <f>+J78/$L$78</f>
        <v>0.11174319382364893</v>
      </c>
      <c r="K83" s="85">
        <f>+K78/$L$78</f>
        <v>0</v>
      </c>
    </row>
  </sheetData>
  <sheetProtection/>
  <printOptions/>
  <pageMargins left="0.4330708661417323" right="0.2362204724409449" top="0.8661417322834646" bottom="0.984251968503937" header="0.2755905511811024" footer="0"/>
  <pageSetup fitToHeight="2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95"/>
  <sheetViews>
    <sheetView view="pageBreakPreview" zoomScaleNormal="80" zoomScaleSheetLayoutView="100" zoomScalePageLayoutView="55" workbookViewId="0" topLeftCell="A34">
      <selection activeCell="K64" sqref="K64"/>
    </sheetView>
  </sheetViews>
  <sheetFormatPr defaultColWidth="11.421875" defaultRowHeight="12.75"/>
  <cols>
    <col min="1" max="3" width="13.140625" style="0" customWidth="1"/>
    <col min="4" max="4" width="15.7109375" style="0" customWidth="1"/>
    <col min="5" max="7" width="9.7109375" style="0" customWidth="1"/>
    <col min="8" max="8" width="2.00390625" style="0" customWidth="1"/>
    <col min="9" max="9" width="9.7109375" style="0" customWidth="1"/>
    <col min="10" max="10" width="13.421875" style="0" customWidth="1"/>
    <col min="11" max="11" width="12.28125" style="0" customWidth="1"/>
    <col min="12" max="12" width="1.421875" style="0" customWidth="1"/>
    <col min="13" max="13" width="24.7109375" style="0" bestFit="1" customWidth="1"/>
    <col min="15" max="15" width="12.57421875" style="0" bestFit="1" customWidth="1"/>
  </cols>
  <sheetData>
    <row r="3" spans="1:12" ht="24" customHeight="1">
      <c r="A3" s="179" t="s">
        <v>96</v>
      </c>
      <c r="B3" s="88"/>
      <c r="C3" s="88"/>
      <c r="D3" s="38"/>
      <c r="E3" s="38"/>
      <c r="F3" s="38"/>
      <c r="G3" s="38"/>
      <c r="H3" s="38"/>
      <c r="I3" s="38"/>
      <c r="J3" s="38"/>
      <c r="K3" s="38"/>
      <c r="L3" s="38"/>
    </row>
    <row r="4" spans="1:12" ht="24.75" customHeight="1">
      <c r="A4" s="89"/>
      <c r="B4" s="89"/>
      <c r="C4" s="89"/>
      <c r="D4" s="89"/>
      <c r="E4" s="89"/>
      <c r="F4" s="89"/>
      <c r="G4" s="89"/>
      <c r="H4" s="89"/>
      <c r="I4" s="90"/>
      <c r="J4" s="90"/>
      <c r="K4" s="90"/>
      <c r="L4" s="90"/>
    </row>
    <row r="5" spans="1:10" ht="45.75" customHeight="1">
      <c r="A5" s="183" t="s">
        <v>27</v>
      </c>
      <c r="B5" s="191" t="s">
        <v>28</v>
      </c>
      <c r="C5" s="192"/>
      <c r="D5" s="193"/>
      <c r="E5" s="191" t="s">
        <v>29</v>
      </c>
      <c r="F5" s="194"/>
      <c r="G5" s="191" t="s">
        <v>30</v>
      </c>
      <c r="H5" s="195"/>
      <c r="I5" s="160" t="s">
        <v>31</v>
      </c>
      <c r="J5" s="161" t="s">
        <v>32</v>
      </c>
    </row>
    <row r="6" spans="1:10" s="1" customFormat="1" ht="13.5" customHeight="1">
      <c r="A6" s="196" t="s">
        <v>33</v>
      </c>
      <c r="B6" s="197" t="s">
        <v>34</v>
      </c>
      <c r="C6" s="198"/>
      <c r="D6" s="199"/>
      <c r="E6" s="200" t="s">
        <v>35</v>
      </c>
      <c r="F6" s="201"/>
      <c r="G6" s="202">
        <v>220</v>
      </c>
      <c r="H6" s="203"/>
      <c r="I6" s="204">
        <v>1</v>
      </c>
      <c r="J6" s="205">
        <v>55</v>
      </c>
    </row>
    <row r="7" spans="1:10" ht="14.25" customHeight="1">
      <c r="A7" s="196"/>
      <c r="B7" s="197" t="s">
        <v>111</v>
      </c>
      <c r="C7" s="198"/>
      <c r="D7" s="199"/>
      <c r="E7" s="200" t="s">
        <v>35</v>
      </c>
      <c r="F7" s="201"/>
      <c r="G7" s="202">
        <v>220</v>
      </c>
      <c r="H7" s="203"/>
      <c r="I7" s="204">
        <v>1</v>
      </c>
      <c r="J7" s="205">
        <v>137</v>
      </c>
    </row>
    <row r="8" spans="1:10" ht="14.25" customHeight="1">
      <c r="A8" s="196"/>
      <c r="B8" s="197" t="s">
        <v>102</v>
      </c>
      <c r="C8" s="198"/>
      <c r="D8" s="199"/>
      <c r="E8" s="200" t="s">
        <v>35</v>
      </c>
      <c r="F8" s="201"/>
      <c r="G8" s="202">
        <v>220</v>
      </c>
      <c r="H8" s="203"/>
      <c r="I8" s="204">
        <v>1</v>
      </c>
      <c r="J8" s="205">
        <v>211.19</v>
      </c>
    </row>
    <row r="9" spans="1:10" ht="14.25" customHeight="1">
      <c r="A9" s="196"/>
      <c r="B9" s="197" t="s">
        <v>113</v>
      </c>
      <c r="C9" s="198"/>
      <c r="D9" s="199"/>
      <c r="E9" s="200" t="s">
        <v>35</v>
      </c>
      <c r="F9" s="201"/>
      <c r="G9" s="202">
        <v>220</v>
      </c>
      <c r="H9" s="203"/>
      <c r="I9" s="204">
        <v>1</v>
      </c>
      <c r="J9" s="205">
        <v>111</v>
      </c>
    </row>
    <row r="10" spans="1:10" ht="14.25" customHeight="1">
      <c r="A10" s="196"/>
      <c r="B10" s="197" t="s">
        <v>112</v>
      </c>
      <c r="C10" s="198"/>
      <c r="D10" s="199"/>
      <c r="E10" s="200" t="s">
        <v>35</v>
      </c>
      <c r="F10" s="201"/>
      <c r="G10" s="202">
        <v>220</v>
      </c>
      <c r="H10" s="203"/>
      <c r="I10" s="204">
        <v>2</v>
      </c>
      <c r="J10" s="205">
        <v>133.75</v>
      </c>
    </row>
    <row r="11" spans="1:10" ht="14.25" customHeight="1">
      <c r="A11" s="196"/>
      <c r="B11" s="197" t="s">
        <v>116</v>
      </c>
      <c r="C11" s="198"/>
      <c r="D11" s="199"/>
      <c r="E11" s="200" t="s">
        <v>35</v>
      </c>
      <c r="F11" s="201"/>
      <c r="G11" s="202">
        <v>220</v>
      </c>
      <c r="H11" s="203"/>
      <c r="I11" s="204">
        <v>2</v>
      </c>
      <c r="J11" s="205">
        <v>103.35</v>
      </c>
    </row>
    <row r="12" spans="1:10" ht="14.25" customHeight="1">
      <c r="A12" s="196"/>
      <c r="B12" s="197" t="s">
        <v>36</v>
      </c>
      <c r="C12" s="198"/>
      <c r="D12" s="199"/>
      <c r="E12" s="200" t="s">
        <v>35</v>
      </c>
      <c r="F12" s="201"/>
      <c r="G12" s="202">
        <v>220</v>
      </c>
      <c r="H12" s="203"/>
      <c r="I12" s="204">
        <v>2</v>
      </c>
      <c r="J12" s="205">
        <v>220.25</v>
      </c>
    </row>
    <row r="13" spans="1:10" ht="14.25" customHeight="1">
      <c r="A13" s="196"/>
      <c r="B13" s="197" t="s">
        <v>38</v>
      </c>
      <c r="C13" s="198"/>
      <c r="D13" s="199"/>
      <c r="E13" s="200" t="s">
        <v>35</v>
      </c>
      <c r="F13" s="201"/>
      <c r="G13" s="202">
        <v>220</v>
      </c>
      <c r="H13" s="203"/>
      <c r="I13" s="204">
        <v>2</v>
      </c>
      <c r="J13" s="205">
        <v>55.69</v>
      </c>
    </row>
    <row r="14" spans="1:17" ht="14.25" customHeight="1">
      <c r="A14" s="196"/>
      <c r="B14" s="197" t="s">
        <v>39</v>
      </c>
      <c r="C14" s="198"/>
      <c r="D14" s="199"/>
      <c r="E14" s="200" t="s">
        <v>35</v>
      </c>
      <c r="F14" s="201"/>
      <c r="G14" s="202">
        <v>220</v>
      </c>
      <c r="H14" s="203"/>
      <c r="I14" s="204">
        <v>2</v>
      </c>
      <c r="J14" s="205">
        <v>106.89</v>
      </c>
      <c r="M14" s="92"/>
      <c r="N14" s="91"/>
      <c r="O14" s="45"/>
      <c r="P14" s="45"/>
      <c r="Q14" s="45"/>
    </row>
    <row r="15" spans="1:17" ht="14.25" customHeight="1">
      <c r="A15" s="196"/>
      <c r="B15" s="197" t="s">
        <v>40</v>
      </c>
      <c r="C15" s="198"/>
      <c r="D15" s="199"/>
      <c r="E15" s="200" t="s">
        <v>35</v>
      </c>
      <c r="F15" s="201"/>
      <c r="G15" s="202">
        <v>220</v>
      </c>
      <c r="H15" s="203"/>
      <c r="I15" s="204">
        <v>2</v>
      </c>
      <c r="J15" s="205">
        <v>8.46</v>
      </c>
      <c r="M15" s="91"/>
      <c r="N15" s="91"/>
      <c r="O15" s="45"/>
      <c r="P15" s="45"/>
      <c r="Q15" s="45"/>
    </row>
    <row r="16" spans="1:17" ht="14.25" customHeight="1">
      <c r="A16" s="196"/>
      <c r="B16" s="217" t="s">
        <v>41</v>
      </c>
      <c r="C16" s="208"/>
      <c r="D16" s="209"/>
      <c r="E16" s="216" t="s">
        <v>35</v>
      </c>
      <c r="F16" s="210"/>
      <c r="G16" s="211">
        <v>138</v>
      </c>
      <c r="H16" s="212"/>
      <c r="I16" s="213">
        <v>1</v>
      </c>
      <c r="J16" s="214">
        <v>86.21</v>
      </c>
      <c r="M16" s="91"/>
      <c r="N16" s="91"/>
      <c r="O16" s="45"/>
      <c r="P16" s="45"/>
      <c r="Q16" s="45"/>
    </row>
    <row r="17" spans="1:10" ht="14.25" customHeight="1">
      <c r="A17" s="184"/>
      <c r="B17" s="217" t="s">
        <v>107</v>
      </c>
      <c r="C17" s="208"/>
      <c r="D17" s="209"/>
      <c r="E17" s="216" t="s">
        <v>37</v>
      </c>
      <c r="F17" s="210"/>
      <c r="G17" s="211">
        <v>220</v>
      </c>
      <c r="H17" s="212"/>
      <c r="I17" s="213">
        <v>1</v>
      </c>
      <c r="J17" s="214">
        <v>173.476</v>
      </c>
    </row>
    <row r="18" spans="1:10" ht="14.25" customHeight="1">
      <c r="A18" s="184"/>
      <c r="B18" s="206" t="s">
        <v>97</v>
      </c>
      <c r="C18" s="198"/>
      <c r="D18" s="199"/>
      <c r="E18" s="201" t="s">
        <v>48</v>
      </c>
      <c r="F18" s="201"/>
      <c r="G18" s="202">
        <v>500</v>
      </c>
      <c r="H18" s="203"/>
      <c r="I18" s="204">
        <v>1</v>
      </c>
      <c r="J18" s="205">
        <v>377</v>
      </c>
    </row>
    <row r="19" spans="1:10" ht="14.25" customHeight="1">
      <c r="A19" s="123"/>
      <c r="B19" s="207" t="s">
        <v>100</v>
      </c>
      <c r="C19" s="208"/>
      <c r="D19" s="209"/>
      <c r="E19" s="210" t="s">
        <v>48</v>
      </c>
      <c r="F19" s="210"/>
      <c r="G19" s="211">
        <v>500</v>
      </c>
      <c r="H19" s="212"/>
      <c r="I19" s="213">
        <v>1</v>
      </c>
      <c r="J19" s="214">
        <v>145</v>
      </c>
    </row>
    <row r="20" spans="1:10" ht="14.25" customHeight="1">
      <c r="A20" s="184"/>
      <c r="B20" s="206" t="s">
        <v>98</v>
      </c>
      <c r="C20" s="198"/>
      <c r="D20" s="199"/>
      <c r="E20" s="201" t="s">
        <v>48</v>
      </c>
      <c r="F20" s="201"/>
      <c r="G20" s="202">
        <v>500</v>
      </c>
      <c r="H20" s="203"/>
      <c r="I20" s="204">
        <v>1</v>
      </c>
      <c r="J20" s="205">
        <v>7.98</v>
      </c>
    </row>
    <row r="21" spans="1:10" ht="14.25" customHeight="1">
      <c r="A21" s="184"/>
      <c r="B21" s="206" t="s">
        <v>99</v>
      </c>
      <c r="C21" s="198"/>
      <c r="D21" s="199"/>
      <c r="E21" s="201" t="s">
        <v>48</v>
      </c>
      <c r="F21" s="201"/>
      <c r="G21" s="202">
        <v>500</v>
      </c>
      <c r="H21" s="203"/>
      <c r="I21" s="204">
        <v>1</v>
      </c>
      <c r="J21" s="205">
        <v>1.98</v>
      </c>
    </row>
    <row r="22" spans="1:13" ht="14.25" customHeight="1">
      <c r="A22" s="184"/>
      <c r="B22" s="202" t="s">
        <v>50</v>
      </c>
      <c r="C22" s="198"/>
      <c r="D22" s="199"/>
      <c r="E22" s="201" t="s">
        <v>48</v>
      </c>
      <c r="F22" s="201"/>
      <c r="G22" s="202">
        <v>500</v>
      </c>
      <c r="H22" s="203"/>
      <c r="I22" s="204">
        <v>1</v>
      </c>
      <c r="J22" s="205">
        <v>89.9</v>
      </c>
      <c r="M22" s="79"/>
    </row>
    <row r="23" spans="1:13" ht="14.25" customHeight="1">
      <c r="A23" s="184"/>
      <c r="B23" s="197" t="s">
        <v>115</v>
      </c>
      <c r="C23" s="198"/>
      <c r="D23" s="199"/>
      <c r="E23" s="201" t="s">
        <v>48</v>
      </c>
      <c r="F23" s="201"/>
      <c r="G23" s="202">
        <v>220</v>
      </c>
      <c r="H23" s="203"/>
      <c r="I23" s="204">
        <v>1</v>
      </c>
      <c r="J23" s="205">
        <v>106.8</v>
      </c>
      <c r="M23" s="93"/>
    </row>
    <row r="24" spans="1:10" ht="14.25" customHeight="1">
      <c r="A24" s="240"/>
      <c r="B24" s="197" t="s">
        <v>47</v>
      </c>
      <c r="C24" s="198"/>
      <c r="D24" s="199"/>
      <c r="E24" s="200" t="s">
        <v>48</v>
      </c>
      <c r="F24" s="201"/>
      <c r="G24" s="202">
        <v>220</v>
      </c>
      <c r="H24" s="203"/>
      <c r="I24" s="204">
        <v>2</v>
      </c>
      <c r="J24" s="205">
        <v>296.26</v>
      </c>
    </row>
    <row r="25" spans="1:10" ht="14.25" customHeight="1">
      <c r="A25" s="184"/>
      <c r="B25" s="215" t="s">
        <v>49</v>
      </c>
      <c r="C25" s="208"/>
      <c r="D25" s="209"/>
      <c r="E25" s="216" t="s">
        <v>48</v>
      </c>
      <c r="F25" s="210"/>
      <c r="G25" s="211">
        <v>220</v>
      </c>
      <c r="H25" s="212"/>
      <c r="I25" s="213">
        <v>2</v>
      </c>
      <c r="J25" s="214">
        <v>314.54</v>
      </c>
    </row>
    <row r="26" spans="1:13" ht="14.25" customHeight="1">
      <c r="A26" s="184"/>
      <c r="B26" s="197" t="s">
        <v>117</v>
      </c>
      <c r="C26" s="198"/>
      <c r="D26" s="199"/>
      <c r="E26" s="200" t="s">
        <v>42</v>
      </c>
      <c r="F26" s="201"/>
      <c r="G26" s="202">
        <v>220</v>
      </c>
      <c r="H26" s="203"/>
      <c r="I26" s="204">
        <v>1</v>
      </c>
      <c r="J26" s="205">
        <v>21.63</v>
      </c>
      <c r="M26" s="93"/>
    </row>
    <row r="27" spans="1:14" ht="14.25" customHeight="1">
      <c r="A27" s="184"/>
      <c r="B27" s="197" t="s">
        <v>118</v>
      </c>
      <c r="C27" s="198"/>
      <c r="D27" s="199"/>
      <c r="E27" s="200" t="s">
        <v>42</v>
      </c>
      <c r="F27" s="201"/>
      <c r="G27" s="202">
        <v>220</v>
      </c>
      <c r="H27" s="203"/>
      <c r="I27" s="204">
        <v>1</v>
      </c>
      <c r="J27" s="205">
        <v>76.08</v>
      </c>
      <c r="M27" s="93"/>
      <c r="N27" s="94">
        <f>+M26-M29</f>
        <v>0</v>
      </c>
    </row>
    <row r="28" spans="1:13" ht="14.25" customHeight="1">
      <c r="A28" s="184" t="s">
        <v>46</v>
      </c>
      <c r="B28" s="197" t="s">
        <v>43</v>
      </c>
      <c r="C28" s="198"/>
      <c r="D28" s="199"/>
      <c r="E28" s="200" t="s">
        <v>42</v>
      </c>
      <c r="F28" s="201"/>
      <c r="G28" s="202">
        <v>220</v>
      </c>
      <c r="H28" s="203"/>
      <c r="I28" s="204">
        <v>1</v>
      </c>
      <c r="J28" s="205">
        <v>43.34</v>
      </c>
      <c r="M28" s="95"/>
    </row>
    <row r="29" spans="1:13" ht="14.25" customHeight="1">
      <c r="A29" s="240"/>
      <c r="B29" s="217" t="s">
        <v>45</v>
      </c>
      <c r="C29" s="208"/>
      <c r="D29" s="209"/>
      <c r="E29" s="216" t="s">
        <v>42</v>
      </c>
      <c r="F29" s="210"/>
      <c r="G29" s="211">
        <v>220</v>
      </c>
      <c r="H29" s="212"/>
      <c r="I29" s="213">
        <v>1</v>
      </c>
      <c r="J29" s="214">
        <v>121.14</v>
      </c>
      <c r="M29" s="93"/>
    </row>
    <row r="30" spans="1:13" ht="14.25" customHeight="1">
      <c r="A30" s="184" t="s">
        <v>51</v>
      </c>
      <c r="B30" s="229" t="s">
        <v>109</v>
      </c>
      <c r="C30" s="230"/>
      <c r="D30" s="231"/>
      <c r="E30" s="232" t="s">
        <v>110</v>
      </c>
      <c r="F30" s="233"/>
      <c r="G30" s="234">
        <v>220</v>
      </c>
      <c r="H30" s="235"/>
      <c r="I30" s="236">
        <v>1</v>
      </c>
      <c r="J30" s="237">
        <v>145.62</v>
      </c>
      <c r="M30" s="95"/>
    </row>
    <row r="31" spans="1:13" ht="14.25" customHeight="1">
      <c r="A31" s="184"/>
      <c r="B31" s="218" t="s">
        <v>108</v>
      </c>
      <c r="C31" s="198"/>
      <c r="D31" s="199"/>
      <c r="E31" s="200" t="s">
        <v>35</v>
      </c>
      <c r="F31" s="201"/>
      <c r="G31" s="218">
        <v>220</v>
      </c>
      <c r="H31" s="219"/>
      <c r="I31" s="204">
        <v>1</v>
      </c>
      <c r="J31" s="205">
        <v>155</v>
      </c>
      <c r="M31" s="93"/>
    </row>
    <row r="32" spans="1:13" ht="14.25" customHeight="1">
      <c r="A32" s="184"/>
      <c r="B32" s="197" t="s">
        <v>106</v>
      </c>
      <c r="C32" s="198"/>
      <c r="D32" s="199"/>
      <c r="E32" s="200" t="s">
        <v>35</v>
      </c>
      <c r="F32" s="201"/>
      <c r="G32" s="202">
        <v>220</v>
      </c>
      <c r="H32" s="203"/>
      <c r="I32" s="204">
        <v>1</v>
      </c>
      <c r="J32" s="205">
        <v>181.882</v>
      </c>
      <c r="M32" s="93"/>
    </row>
    <row r="33" spans="1:13" ht="14.25" customHeight="1">
      <c r="A33" s="184"/>
      <c r="B33" s="197" t="s">
        <v>101</v>
      </c>
      <c r="C33" s="198"/>
      <c r="D33" s="199"/>
      <c r="E33" s="200" t="s">
        <v>35</v>
      </c>
      <c r="F33" s="201"/>
      <c r="G33" s="202">
        <v>220</v>
      </c>
      <c r="H33" s="203"/>
      <c r="I33" s="204">
        <v>1</v>
      </c>
      <c r="J33" s="205">
        <v>248.801</v>
      </c>
      <c r="M33" s="93"/>
    </row>
    <row r="34" spans="1:13" ht="14.25" customHeight="1">
      <c r="A34" s="184"/>
      <c r="B34" s="197" t="s">
        <v>103</v>
      </c>
      <c r="C34" s="198"/>
      <c r="D34" s="199"/>
      <c r="E34" s="200" t="s">
        <v>35</v>
      </c>
      <c r="F34" s="201"/>
      <c r="G34" s="202">
        <v>220</v>
      </c>
      <c r="H34" s="203"/>
      <c r="I34" s="204">
        <v>2</v>
      </c>
      <c r="J34" s="205">
        <v>194.82</v>
      </c>
      <c r="M34" s="93"/>
    </row>
    <row r="35" spans="1:13" ht="14.25" customHeight="1">
      <c r="A35" s="184"/>
      <c r="B35" s="197" t="s">
        <v>104</v>
      </c>
      <c r="C35" s="198"/>
      <c r="D35" s="199"/>
      <c r="E35" s="200" t="s">
        <v>35</v>
      </c>
      <c r="F35" s="201"/>
      <c r="G35" s="202">
        <v>220</v>
      </c>
      <c r="H35" s="203"/>
      <c r="I35" s="204">
        <v>2</v>
      </c>
      <c r="J35" s="205">
        <v>192.22</v>
      </c>
      <c r="M35" s="93"/>
    </row>
    <row r="36" spans="1:13" ht="14.25" customHeight="1">
      <c r="A36" s="184"/>
      <c r="B36" s="197" t="s">
        <v>114</v>
      </c>
      <c r="C36" s="198"/>
      <c r="D36" s="199"/>
      <c r="E36" s="200" t="s">
        <v>35</v>
      </c>
      <c r="F36" s="201"/>
      <c r="G36" s="202">
        <v>220</v>
      </c>
      <c r="H36" s="203"/>
      <c r="I36" s="204">
        <v>2</v>
      </c>
      <c r="J36" s="205">
        <v>107.5</v>
      </c>
      <c r="M36" s="93"/>
    </row>
    <row r="37" spans="1:10" ht="14.25" customHeight="1">
      <c r="A37" s="240"/>
      <c r="B37" s="197" t="s">
        <v>52</v>
      </c>
      <c r="C37" s="198"/>
      <c r="D37" s="199"/>
      <c r="E37" s="200" t="s">
        <v>35</v>
      </c>
      <c r="F37" s="201"/>
      <c r="G37" s="202">
        <v>138</v>
      </c>
      <c r="H37" s="203"/>
      <c r="I37" s="204">
        <v>1</v>
      </c>
      <c r="J37" s="205">
        <v>48.5</v>
      </c>
    </row>
    <row r="38" spans="1:10" ht="14.25" customHeight="1">
      <c r="A38" s="238"/>
      <c r="B38" s="197" t="s">
        <v>53</v>
      </c>
      <c r="C38" s="198"/>
      <c r="D38" s="199"/>
      <c r="E38" s="200" t="s">
        <v>35</v>
      </c>
      <c r="F38" s="201"/>
      <c r="G38" s="202">
        <v>138</v>
      </c>
      <c r="H38" s="203"/>
      <c r="I38" s="204">
        <v>1</v>
      </c>
      <c r="J38" s="205">
        <v>41.5</v>
      </c>
    </row>
    <row r="39" spans="1:10" ht="14.25" customHeight="1">
      <c r="A39" s="238"/>
      <c r="B39" s="197" t="s">
        <v>105</v>
      </c>
      <c r="C39" s="198"/>
      <c r="D39" s="199"/>
      <c r="E39" s="200" t="s">
        <v>35</v>
      </c>
      <c r="F39" s="201"/>
      <c r="G39" s="202">
        <v>138</v>
      </c>
      <c r="H39" s="203"/>
      <c r="I39" s="204">
        <v>1</v>
      </c>
      <c r="J39" s="205">
        <v>186.58</v>
      </c>
    </row>
    <row r="40" spans="1:10" ht="14.25" customHeight="1">
      <c r="A40" s="238"/>
      <c r="B40" s="197" t="s">
        <v>54</v>
      </c>
      <c r="C40" s="198"/>
      <c r="D40" s="199"/>
      <c r="E40" s="200" t="s">
        <v>35</v>
      </c>
      <c r="F40" s="201"/>
      <c r="G40" s="202">
        <v>138</v>
      </c>
      <c r="H40" s="203"/>
      <c r="I40" s="204">
        <v>1</v>
      </c>
      <c r="J40" s="205">
        <v>82.6</v>
      </c>
    </row>
    <row r="41" spans="1:10" ht="14.25" customHeight="1">
      <c r="A41" s="238"/>
      <c r="B41" s="220" t="s">
        <v>55</v>
      </c>
      <c r="C41" s="208"/>
      <c r="D41" s="209"/>
      <c r="E41" s="221" t="s">
        <v>35</v>
      </c>
      <c r="F41" s="210"/>
      <c r="G41" s="220">
        <v>138</v>
      </c>
      <c r="H41" s="222"/>
      <c r="I41" s="213">
        <v>1</v>
      </c>
      <c r="J41" s="214">
        <v>43.5</v>
      </c>
    </row>
    <row r="42" spans="1:10" ht="14.25" customHeight="1">
      <c r="A42" s="238"/>
      <c r="B42" s="218" t="s">
        <v>56</v>
      </c>
      <c r="C42" s="198"/>
      <c r="D42" s="199"/>
      <c r="E42" s="223" t="s">
        <v>57</v>
      </c>
      <c r="F42" s="201"/>
      <c r="G42" s="218">
        <v>220</v>
      </c>
      <c r="H42" s="219"/>
      <c r="I42" s="204">
        <v>2</v>
      </c>
      <c r="J42" s="205">
        <v>106.74</v>
      </c>
    </row>
    <row r="43" spans="1:10" ht="14.25" customHeight="1">
      <c r="A43" s="239"/>
      <c r="B43" s="202" t="s">
        <v>58</v>
      </c>
      <c r="C43" s="198"/>
      <c r="D43" s="199"/>
      <c r="E43" s="200" t="s">
        <v>57</v>
      </c>
      <c r="F43" s="201"/>
      <c r="G43" s="202">
        <v>220</v>
      </c>
      <c r="H43" s="203"/>
      <c r="I43" s="204">
        <v>1</v>
      </c>
      <c r="J43" s="205">
        <v>196.62</v>
      </c>
    </row>
    <row r="44" spans="1:10" ht="12.75">
      <c r="A44" s="96" t="s">
        <v>5</v>
      </c>
      <c r="B44" s="224"/>
      <c r="C44" s="225"/>
      <c r="D44" s="226"/>
      <c r="E44" s="224"/>
      <c r="F44" s="226"/>
      <c r="G44" s="227"/>
      <c r="H44" s="227"/>
      <c r="I44" s="227"/>
      <c r="J44" s="228">
        <f>SUM(J6:J43)</f>
        <v>4935.799000000001</v>
      </c>
    </row>
    <row r="46" spans="1:12" ht="12.75">
      <c r="A46" t="s">
        <v>59</v>
      </c>
      <c r="D46" s="3"/>
      <c r="E46" s="3"/>
      <c r="F46" s="3"/>
      <c r="G46" s="3"/>
      <c r="H46" s="3"/>
      <c r="I46" s="3"/>
      <c r="J46" s="3"/>
      <c r="K46" s="3"/>
      <c r="L46" s="3"/>
    </row>
    <row r="47" spans="4:12" ht="12.75">
      <c r="D47" s="3"/>
      <c r="E47" s="3"/>
      <c r="F47" s="3"/>
      <c r="G47" s="3"/>
      <c r="H47" s="3"/>
      <c r="I47" s="3"/>
      <c r="J47" s="3"/>
      <c r="K47" s="3"/>
      <c r="L47" s="3"/>
    </row>
    <row r="51" spans="1:4" ht="16.5">
      <c r="A51" s="88" t="s">
        <v>95</v>
      </c>
      <c r="B51" s="88"/>
      <c r="C51" s="88"/>
      <c r="D51" s="38"/>
    </row>
    <row r="52" spans="1:14" ht="16.5">
      <c r="A52" s="88" t="s">
        <v>94</v>
      </c>
      <c r="B52" s="88"/>
      <c r="C52" s="88"/>
      <c r="D52" s="38"/>
      <c r="F52" s="122"/>
      <c r="M52" t="s">
        <v>63</v>
      </c>
      <c r="N52" t="s">
        <v>64</v>
      </c>
    </row>
    <row r="53" spans="13:15" ht="12.75">
      <c r="M53" s="3" t="s">
        <v>16</v>
      </c>
      <c r="N53" s="97">
        <f>+J62</f>
        <v>347.18</v>
      </c>
      <c r="O53" s="75">
        <f aca="true" t="shared" si="0" ref="O53:O61">+(N53/$N$63)*100</f>
        <v>1.686558123015387</v>
      </c>
    </row>
    <row r="54" spans="1:15" ht="15" customHeight="1">
      <c r="A54" s="241" t="s">
        <v>60</v>
      </c>
      <c r="B54" s="185"/>
      <c r="C54" s="186"/>
      <c r="D54" s="242" t="s">
        <v>61</v>
      </c>
      <c r="E54" s="243"/>
      <c r="F54" s="243"/>
      <c r="G54" s="243"/>
      <c r="H54" s="243"/>
      <c r="I54" s="244"/>
      <c r="J54" s="190" t="s">
        <v>5</v>
      </c>
      <c r="K54" s="162" t="s">
        <v>62</v>
      </c>
      <c r="M54" s="3" t="s">
        <v>48</v>
      </c>
      <c r="N54" s="97">
        <f>+J57</f>
        <v>1800.621</v>
      </c>
      <c r="O54" s="75">
        <f t="shared" si="0"/>
        <v>8.747197344380695</v>
      </c>
    </row>
    <row r="55" spans="1:15" ht="15" customHeight="1">
      <c r="A55" s="187"/>
      <c r="B55" s="188"/>
      <c r="C55" s="189"/>
      <c r="D55" s="190">
        <v>500</v>
      </c>
      <c r="E55" s="190">
        <v>220</v>
      </c>
      <c r="F55" s="190">
        <v>138</v>
      </c>
      <c r="G55" s="190" t="s">
        <v>20</v>
      </c>
      <c r="H55" s="245" t="s">
        <v>65</v>
      </c>
      <c r="I55" s="246"/>
      <c r="J55" s="190" t="s">
        <v>66</v>
      </c>
      <c r="K55" s="157" t="s">
        <v>67</v>
      </c>
      <c r="M55" s="3" t="s">
        <v>37</v>
      </c>
      <c r="N55" s="97">
        <f>+J60</f>
        <v>393.063</v>
      </c>
      <c r="O55" s="75">
        <f t="shared" si="0"/>
        <v>1.9094521444403392</v>
      </c>
    </row>
    <row r="56" spans="1:15" ht="15" customHeight="1">
      <c r="A56" s="103" t="s">
        <v>75</v>
      </c>
      <c r="B56" s="45"/>
      <c r="C56" s="104"/>
      <c r="D56" s="101"/>
      <c r="E56" s="101">
        <v>3674.9719999999998</v>
      </c>
      <c r="F56" s="101">
        <v>1239.1599999999999</v>
      </c>
      <c r="G56" s="101">
        <v>34</v>
      </c>
      <c r="H56" s="181"/>
      <c r="I56" s="102"/>
      <c r="J56" s="101">
        <f aca="true" t="shared" si="1" ref="J56:J64">SUM(D56:I56)</f>
        <v>4948.132</v>
      </c>
      <c r="K56" s="180">
        <f>+J56/$J$65*100</f>
        <v>24.037422139386983</v>
      </c>
      <c r="M56" s="3" t="s">
        <v>71</v>
      </c>
      <c r="N56" s="97">
        <f>+J61</f>
        <v>392.71000000000004</v>
      </c>
      <c r="O56" s="75">
        <f t="shared" si="0"/>
        <v>1.9077373134667108</v>
      </c>
    </row>
    <row r="57" spans="1:15" ht="15" customHeight="1">
      <c r="A57" s="103" t="s">
        <v>70</v>
      </c>
      <c r="B57" s="45"/>
      <c r="C57" s="104"/>
      <c r="D57" s="105">
        <v>621.86</v>
      </c>
      <c r="E57" s="105">
        <v>1138.161</v>
      </c>
      <c r="F57" s="105">
        <v>40.6</v>
      </c>
      <c r="G57" s="105"/>
      <c r="H57" s="106"/>
      <c r="I57" s="107"/>
      <c r="J57" s="105">
        <f t="shared" si="1"/>
        <v>1800.621</v>
      </c>
      <c r="K57" s="180">
        <f>+J57/$J$65*100</f>
        <v>8.747197344380695</v>
      </c>
      <c r="M57" s="45" t="s">
        <v>72</v>
      </c>
      <c r="N57" s="109">
        <f>+J63</f>
        <v>342.2</v>
      </c>
      <c r="O57" s="75">
        <f t="shared" si="0"/>
        <v>1.6623658900163183</v>
      </c>
    </row>
    <row r="58" spans="1:15" ht="15" customHeight="1">
      <c r="A58" s="98" t="s">
        <v>68</v>
      </c>
      <c r="B58" s="99"/>
      <c r="C58" s="100"/>
      <c r="D58" s="105"/>
      <c r="E58" s="105">
        <v>982.9599999999999</v>
      </c>
      <c r="F58" s="105">
        <v>3.16</v>
      </c>
      <c r="G58" s="105"/>
      <c r="H58" s="182"/>
      <c r="I58" s="107"/>
      <c r="J58" s="105">
        <f t="shared" si="1"/>
        <v>986.1199999999999</v>
      </c>
      <c r="K58" s="180">
        <f>+J58/$J$65*100</f>
        <v>4.790450764064557</v>
      </c>
      <c r="M58" s="3" t="s">
        <v>73</v>
      </c>
      <c r="N58" s="97">
        <f>+J56</f>
        <v>4948.132</v>
      </c>
      <c r="O58" s="75">
        <f t="shared" si="0"/>
        <v>24.037422139386983</v>
      </c>
    </row>
    <row r="59" spans="1:15" ht="15" customHeight="1">
      <c r="A59" s="103" t="s">
        <v>76</v>
      </c>
      <c r="B59" s="45"/>
      <c r="C59" s="104"/>
      <c r="D59" s="105"/>
      <c r="E59" s="105">
        <v>427.754</v>
      </c>
      <c r="F59" s="105"/>
      <c r="G59" s="105"/>
      <c r="H59" s="106"/>
      <c r="I59" s="107"/>
      <c r="J59" s="105">
        <f t="shared" si="1"/>
        <v>427.754</v>
      </c>
      <c r="K59" s="180">
        <f>+J59/$J$65*100</f>
        <v>2.077976794032847</v>
      </c>
      <c r="M59" s="3" t="s">
        <v>57</v>
      </c>
      <c r="N59" s="97">
        <f>+J59</f>
        <v>427.754</v>
      </c>
      <c r="O59" s="75">
        <f t="shared" si="0"/>
        <v>2.077976794032847</v>
      </c>
    </row>
    <row r="60" spans="1:15" ht="15" customHeight="1">
      <c r="A60" s="126" t="s">
        <v>91</v>
      </c>
      <c r="B60" s="45"/>
      <c r="C60" s="104"/>
      <c r="D60" s="105"/>
      <c r="E60" s="105">
        <v>393.063</v>
      </c>
      <c r="F60" s="105"/>
      <c r="G60" s="105"/>
      <c r="H60" s="106"/>
      <c r="I60" s="107"/>
      <c r="J60" s="105">
        <f t="shared" si="1"/>
        <v>393.063</v>
      </c>
      <c r="K60" s="180">
        <f>+J60/$J$65*100</f>
        <v>1.9094521444403392</v>
      </c>
      <c r="M60" s="110" t="s">
        <v>44</v>
      </c>
      <c r="N60" s="97">
        <f>+J58</f>
        <v>986.1199999999999</v>
      </c>
      <c r="O60" s="75">
        <f t="shared" si="0"/>
        <v>4.790450764064557</v>
      </c>
    </row>
    <row r="61" spans="1:15" ht="15" customHeight="1">
      <c r="A61" s="103" t="s">
        <v>74</v>
      </c>
      <c r="B61" s="45"/>
      <c r="C61" s="104"/>
      <c r="D61" s="105"/>
      <c r="E61" s="105">
        <v>262.19</v>
      </c>
      <c r="F61" s="105">
        <v>130.52</v>
      </c>
      <c r="G61" s="105"/>
      <c r="H61" s="106"/>
      <c r="I61" s="107"/>
      <c r="J61" s="105">
        <f t="shared" si="1"/>
        <v>392.71000000000004</v>
      </c>
      <c r="K61" s="180">
        <f>+J61/$J$65*100</f>
        <v>1.9077373134667108</v>
      </c>
      <c r="M61" s="3" t="s">
        <v>77</v>
      </c>
      <c r="N61" s="97">
        <f>+J64</f>
        <v>10947.339199999999</v>
      </c>
      <c r="O61" s="75">
        <f t="shared" si="0"/>
        <v>53.18083948719617</v>
      </c>
    </row>
    <row r="62" spans="1:15" ht="15" customHeight="1">
      <c r="A62" s="103" t="s">
        <v>69</v>
      </c>
      <c r="B62" s="45"/>
      <c r="C62" s="104"/>
      <c r="D62" s="105"/>
      <c r="E62" s="105">
        <v>147.92000000000002</v>
      </c>
      <c r="F62" s="105">
        <v>103.76</v>
      </c>
      <c r="G62" s="105">
        <v>95.5</v>
      </c>
      <c r="H62" s="106"/>
      <c r="I62" s="107"/>
      <c r="J62" s="105">
        <f t="shared" si="1"/>
        <v>347.18</v>
      </c>
      <c r="K62" s="180">
        <f>+J62/$J$65*100</f>
        <v>1.686558123015387</v>
      </c>
      <c r="M62" s="3"/>
      <c r="N62" s="97"/>
      <c r="O62" s="75"/>
    </row>
    <row r="63" spans="1:15" ht="15" customHeight="1">
      <c r="A63" s="126" t="s">
        <v>90</v>
      </c>
      <c r="B63" s="45"/>
      <c r="C63" s="104"/>
      <c r="D63" s="108"/>
      <c r="E63" s="108">
        <v>82.7</v>
      </c>
      <c r="F63" s="105">
        <v>259.5</v>
      </c>
      <c r="G63" s="105"/>
      <c r="H63" s="106"/>
      <c r="I63" s="107"/>
      <c r="J63" s="105">
        <f t="shared" si="1"/>
        <v>342.2</v>
      </c>
      <c r="K63" s="180">
        <f>+J63/$J$65*100</f>
        <v>1.6623658900163183</v>
      </c>
      <c r="N63" s="75">
        <f>SUM(N53:N61)</f>
        <v>20585.119199999997</v>
      </c>
      <c r="O63" s="75">
        <f>SUM(O53:O61)</f>
        <v>100</v>
      </c>
    </row>
    <row r="64" spans="1:15" ht="15" customHeight="1">
      <c r="A64" s="111" t="s">
        <v>78</v>
      </c>
      <c r="B64" s="112"/>
      <c r="C64" s="113"/>
      <c r="D64" s="3"/>
      <c r="E64" s="114">
        <v>731.9569999999994</v>
      </c>
      <c r="F64" s="114">
        <v>2640.2340000000004</v>
      </c>
      <c r="G64" s="114">
        <v>5777.6522</v>
      </c>
      <c r="H64" s="115"/>
      <c r="I64" s="116">
        <v>1797.496</v>
      </c>
      <c r="J64" s="114">
        <f t="shared" si="1"/>
        <v>10947.339199999999</v>
      </c>
      <c r="K64" s="180">
        <f>+J64/$J$65*100</f>
        <v>53.18083948719617</v>
      </c>
      <c r="O64" s="121"/>
    </row>
    <row r="65" spans="1:11" ht="15" customHeight="1">
      <c r="A65" s="117" t="s">
        <v>79</v>
      </c>
      <c r="B65" s="117"/>
      <c r="C65" s="117"/>
      <c r="D65" s="118">
        <f>+SUM(D56:D64)</f>
        <v>621.86</v>
      </c>
      <c r="E65" s="118">
        <f aca="true" t="shared" si="2" ref="E65:K65">+SUM(E56:E64)</f>
        <v>7841.676999999999</v>
      </c>
      <c r="F65" s="118">
        <f t="shared" si="2"/>
        <v>4416.934</v>
      </c>
      <c r="G65" s="118">
        <f t="shared" si="2"/>
        <v>5907.1522</v>
      </c>
      <c r="H65" s="118"/>
      <c r="I65" s="118">
        <f t="shared" si="2"/>
        <v>1797.496</v>
      </c>
      <c r="J65" s="118">
        <f t="shared" si="2"/>
        <v>20585.119199999997</v>
      </c>
      <c r="K65" s="119">
        <f t="shared" si="2"/>
        <v>100</v>
      </c>
    </row>
    <row r="66" spans="1:10" ht="21">
      <c r="A66" t="s">
        <v>80</v>
      </c>
      <c r="F66" s="120"/>
      <c r="I66" s="120"/>
      <c r="J66" s="120"/>
    </row>
    <row r="68" spans="13:17" ht="12.75">
      <c r="M68">
        <v>500</v>
      </c>
      <c r="N68">
        <v>220</v>
      </c>
      <c r="O68">
        <v>138</v>
      </c>
      <c r="P68" t="s">
        <v>20</v>
      </c>
      <c r="Q68" t="s">
        <v>7</v>
      </c>
    </row>
    <row r="95" ht="12.75">
      <c r="M95" s="122"/>
    </row>
  </sheetData>
  <sheetProtection/>
  <mergeCells count="5">
    <mergeCell ref="B5:D5"/>
    <mergeCell ref="E5:F5"/>
    <mergeCell ref="G5:H5"/>
    <mergeCell ref="A6:A16"/>
    <mergeCell ref="H55:I55"/>
  </mergeCells>
  <printOptions horizontalCentered="1"/>
  <pageMargins left="0.7755681818181818" right="0.7755681818181818" top="0.7755681818181818" bottom="0.7874015748031497" header="0" footer="0"/>
  <pageSetup horizontalDpi="600" verticalDpi="600" orientation="portrait" paperSize="9" scale="65" r:id="rId2"/>
  <rowBreaks count="1" manualBreakCount="1">
    <brk id="6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POCHOA</dc:creator>
  <cp:keywords/>
  <dc:description/>
  <cp:lastModifiedBy>Sandoval Ysela</cp:lastModifiedBy>
  <cp:lastPrinted>2014-09-22T15:45:54Z</cp:lastPrinted>
  <dcterms:created xsi:type="dcterms:W3CDTF">2002-08-06T22:37:04Z</dcterms:created>
  <dcterms:modified xsi:type="dcterms:W3CDTF">2014-09-22T16:04:27Z</dcterms:modified>
  <cp:category/>
  <cp:version/>
  <cp:contentType/>
  <cp:contentStatus/>
</cp:coreProperties>
</file>